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F:\Radna površina\"/>
    </mc:Choice>
  </mc:AlternateContent>
  <xr:revisionPtr revIDLastSave="0" documentId="8_{1263B695-BC7C-4589-966F-2060D1CFFE3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<sst xmlns="http://schemas.openxmlformats.org/spreadsheetml/2006/main" count="4335" uniqueCount="3399">
  <si>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</si>
  <si>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</si>
  <si>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</si>
  <si>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</si>
  <si>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</si>
  <si>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</si>
  <si>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</si>
  <si>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</si>
  <si>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</si>
  <si>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</si>
  <si>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</si>
  <si>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</si>
  <si>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</si>
  <si>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</si>
  <si>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</si>
  <si>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</si>
  <si>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</si>
  <si>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</si>
  <si>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</si>
  <si>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</si>
  <si>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</si>
  <si>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</si>
  <si>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</si>
  <si>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</si>
  <si>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</si>
  <si>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</si>
  <si>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</si>
  <si>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</si>
  <si>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</si>
  <si>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</si>
  <si>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</si>
  <si>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</si>
  <si>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</si>
  <si>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</si>
  <si>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</si>
  <si>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</si>
  <si>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</si>
  <si>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</si>
  <si>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</si>
  <si>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</si>
  <si>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</si>
  <si>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</si>
  <si>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</si>
  <si>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</si>
  <si>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</si>
  <si>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</si>
  <si>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</si>
  <si>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</si>
  <si>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32504 - OPĆINA ČAGLIN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</si>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</sst>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69">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Alignment="1">
      <alignment horizontal="center" vertical="center"/>
      <protection locked="0"/>
    </xf>
    <xf numFmtId="0" fontId="56" fillId="0" borderId="69" xfId="0" applyFont="1" applyAlignment="1">
      <alignment horizontal="left" vertical="top" wrapText="1"/>
      <protection locked="0"/>
    </xf>
    <xf numFmtId="3" fontId="56" fillId="0" borderId="69" xfId="0" applyNumberFormat="1" applyFont="1" applyAlignment="1">
      <alignment horizontal="right" vertical="top"/>
      <protection locked="0"/>
    </xf>
    <xf numFmtId="0" fontId="21" fillId="0" borderId="69" xfId="0" applyFont="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1" fillId="0" borderId="69" xfId="0" applyFont="1" applyAlignment="1">
      <alignment horizontal="center" vertical="center"/>
      <protection locked="0"/>
    </xf>
    <xf numFmtId="0" fontId="24" fillId="9" borderId="69" xfId="0" applyFont="1" applyFill="1" applyAlignment="1">
      <alignment horizontal="center" vertical="center"/>
      <protection locked="0"/>
    </xf>
    <xf numFmtId="0" fontId="37" fillId="9" borderId="69" xfId="0" applyFont="1" applyFill="1" applyAlignment="1">
      <alignment horizontal="center" vertical="center"/>
      <protection locked="0"/>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lignment horizontal="left" vertical="center" wrapText="1"/>
      <protection locked="0"/>
    </xf>
    <xf numFmtId="1" fontId="50" fillId="0" borderId="77" xfId="0" applyNumberFormat="1" applyFont="1" applyBorder="1" applyAlignment="1">
      <alignment horizontal="center" vertical="center"/>
      <protection locked="0"/>
    </xf>
    <xf numFmtId="0" fontId="66" fillId="0" borderId="69" xfId="0" applyFont="1" applyAlignment="1">
      <alignment horizontal="right"/>
      <protection locked="0"/>
    </xf>
    <xf numFmtId="0" fontId="67" fillId="0" borderId="69" xfId="0" applyFont="1" applyAlignment="1">
      <alignment horizontal="right"/>
      <protection locked="0"/>
    </xf>
    <xf numFmtId="0" fontId="68" fillId="0" borderId="69" xfId="0" applyFont="1" applyAlignment="1">
      <alignment horizontal="left" vertical="center" wrapText="1"/>
      <protection locked="0"/>
    </xf>
    <xf numFmtId="0" fontId="69" fillId="0" borderId="69" xfId="0" applyFont="1" applyAlignment="1">
      <alignment horizontal="left"/>
      <protection locked="0"/>
    </xf>
    <xf numFmtId="49" fontId="69" fillId="0" borderId="69"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86" xfId="0" applyFont="1" applyBorder="1" applyAlignment="1" applyProtection="1">
      <alignment horizontal="center" vertical="center"/>
      <protection hidden="1"/>
    </xf>
    <xf numFmtId="0" fontId="54" fillId="0" borderId="69" xfId="0" applyFont="1" applyAlignment="1" applyProtection="1">
      <alignment horizontal="center" vertical="top" wrapText="1"/>
      <protection hidden="1"/>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16" fillId="0" borderId="36" xfId="0"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49" fontId="16" fillId="0" borderId="36" xfId="0" applyNumberFormat="1" applyFont="1" applyBorder="1" applyAlignment="1">
      <alignment horizontal="left" vertical="center"/>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Alignment="1">
      <alignment horizontal="center" vertical="center" wrapText="1"/>
      <protection locked="0"/>
    </xf>
    <xf numFmtId="0" fontId="8" fillId="0" borderId="69" xfId="0" applyFont="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lignment horizontal="center" vertical="center" wrapText="1"/>
      <protection locked="0"/>
    </xf>
    <xf numFmtId="0" fontId="40" fillId="0" borderId="69" xfId="0" applyFont="1" applyAlignment="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lignment horizontal="center" vertical="center"/>
      <protection locked="0"/>
    </xf>
    <xf numFmtId="0" fontId="46" fillId="0" borderId="69" xfId="0" applyFont="1">
      <alignment vertical="top"/>
      <protection locked="0"/>
    </xf>
    <xf numFmtId="0" fontId="47" fillId="5" borderId="53" xfId="0" applyFont="1" applyFill="1" applyBorder="1" applyAlignment="1">
      <alignment horizontal="left" vertical="center"/>
      <protection locked="0"/>
    </xf>
    <xf numFmtId="0" fontId="30" fillId="0" borderId="69" xfId="0" applyFont="1" applyAlignment="1">
      <alignment horizontal="center" vertical="center"/>
      <protection locked="0"/>
    </xf>
    <xf numFmtId="0" fontId="40" fillId="0" borderId="69" xfId="0" applyFont="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0" fillId="0" borderId="69" xfId="0">
      <alignment vertical="top"/>
      <protection locked="0"/>
    </xf>
    <xf numFmtId="0" fontId="6" fillId="0" borderId="69" xfId="0" applyFont="1" applyAlignment="1">
      <alignment horizontal="center" vertical="top" wrapText="1"/>
      <protection locked="0"/>
    </xf>
    <xf numFmtId="0" fontId="9" fillId="0" borderId="69" xfId="0" applyFont="1" applyAlignment="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693239.96</v>
      </c>
      <c r="D2" s="7">
        <f>'PR-RAS'!E6</f>
        <v>551924.97</v>
      </c>
      <c r="E2" s="7">
        <v>0</v>
      </c>
      <c r="F2" s="7">
        <v>0</v>
      </c>
      <c r="G2" s="8">
        <f t="shared" ref="G2:G264" si="0">(B2/1000)*(C2*1+D2*2)</f>
        <v>1797.0898999999999</v>
      </c>
      <c r="H2" s="8">
        <f t="shared" ref="H2:H264" si="1">ABS(C2-ROUND(C2,0))+ABS(D2-ROUND(D2,0))</f>
        <v>7.000000006519258E-2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139786.15999999997</v>
      </c>
      <c r="D3" s="2">
        <f>'PR-RAS'!E7</f>
        <v>139078.43</v>
      </c>
      <c r="E3" s="2">
        <v>0</v>
      </c>
      <c r="F3" s="2">
        <v>0</v>
      </c>
      <c r="G3" s="3">
        <f t="shared" si="0"/>
        <v>835.88603999999998</v>
      </c>
      <c r="H3" s="3">
        <f t="shared" si="1"/>
        <v>0.58999999996740371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100946.4</v>
      </c>
      <c r="D4" s="2">
        <f>'PR-RAS'!E8</f>
        <v>132877.23000000001</v>
      </c>
      <c r="E4" s="2">
        <v>0</v>
      </c>
      <c r="F4" s="2">
        <v>0</v>
      </c>
      <c r="G4" s="3">
        <f t="shared" si="0"/>
        <v>1100.10258</v>
      </c>
      <c r="H4" s="3">
        <f t="shared" si="1"/>
        <v>0.63000000000465661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100946.4</v>
      </c>
      <c r="D5" s="2">
        <f>'PR-RAS'!E9</f>
        <v>132877.23000000001</v>
      </c>
      <c r="E5" s="2">
        <v>0</v>
      </c>
      <c r="F5" s="2">
        <v>0</v>
      </c>
      <c r="G5" s="3">
        <f t="shared" si="0"/>
        <v>1466.8034399999999</v>
      </c>
      <c r="H5" s="3">
        <f t="shared" si="1"/>
        <v>0.63000000000465661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37883.68</v>
      </c>
      <c r="D19" s="2">
        <f>'PR-RAS'!E23</f>
        <v>5048.8999999999996</v>
      </c>
      <c r="E19" s="2">
        <v>0</v>
      </c>
      <c r="F19" s="2">
        <v>0</v>
      </c>
      <c r="G19" s="3">
        <f t="shared" si="0"/>
        <v>863.66663999999992</v>
      </c>
      <c r="H19" s="3">
        <f t="shared" si="1"/>
        <v>0.42000000000007276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87.6</v>
      </c>
      <c r="D20" s="2">
        <f>'PR-RAS'!E24</f>
        <v>53.2</v>
      </c>
      <c r="E20" s="2">
        <v>0</v>
      </c>
      <c r="F20" s="2">
        <v>0</v>
      </c>
      <c r="G20" s="3">
        <f t="shared" si="0"/>
        <v>3.6859999999999999</v>
      </c>
      <c r="H20" s="3">
        <f t="shared" si="1"/>
        <v>0.60000000000000853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37796.080000000002</v>
      </c>
      <c r="D23" s="2">
        <f>'PR-RAS'!E27</f>
        <v>4995.7</v>
      </c>
      <c r="E23" s="2">
        <v>0</v>
      </c>
      <c r="F23" s="2">
        <v>0</v>
      </c>
      <c r="G23" s="3">
        <f t="shared" si="0"/>
        <v>1051.32456</v>
      </c>
      <c r="H23" s="3">
        <f t="shared" si="1"/>
        <v>0.38000000000192813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956.08</v>
      </c>
      <c r="D25" s="2">
        <f>'PR-RAS'!E29</f>
        <v>1152.3</v>
      </c>
      <c r="E25" s="2">
        <v>0</v>
      </c>
      <c r="F25" s="2">
        <v>0</v>
      </c>
      <c r="G25" s="3">
        <f t="shared" si="0"/>
        <v>78.256320000000002</v>
      </c>
      <c r="H25" s="3">
        <f t="shared" si="1"/>
        <v>0.37999999999999545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956.08</v>
      </c>
      <c r="D27" s="2">
        <f>'PR-RAS'!E31</f>
        <v>1152.3</v>
      </c>
      <c r="E27" s="2">
        <v>0</v>
      </c>
      <c r="F27" s="2">
        <v>0</v>
      </c>
      <c r="G27" s="3">
        <f t="shared" si="0"/>
        <v>84.777679999999989</v>
      </c>
      <c r="H27" s="3">
        <f t="shared" si="1"/>
        <v>0.37999999999999545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278203.36</v>
      </c>
      <c r="D46" s="2">
        <f>'PR-RAS'!E50</f>
        <v>262166.15999999997</v>
      </c>
      <c r="E46" s="2">
        <v>0</v>
      </c>
      <c r="F46" s="2">
        <v>0</v>
      </c>
      <c r="G46" s="3">
        <f t="shared" si="0"/>
        <v>36114.105599999995</v>
      </c>
      <c r="H46" s="3">
        <f t="shared" si="1"/>
        <v>0.51999999996041879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274947.52999999997</v>
      </c>
      <c r="D55" s="2">
        <f>'PR-RAS'!E59</f>
        <v>258113.52</v>
      </c>
      <c r="E55" s="2">
        <v>0</v>
      </c>
      <c r="F55" s="2">
        <v>0</v>
      </c>
      <c r="G55" s="3">
        <f t="shared" si="0"/>
        <v>42723.426779999994</v>
      </c>
      <c r="H55" s="3">
        <f t="shared" si="1"/>
        <v>0.95000000004074536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269955.49</v>
      </c>
      <c r="D56" s="2">
        <f>'PR-RAS'!E60</f>
        <v>258113.52</v>
      </c>
      <c r="E56" s="2">
        <v>0</v>
      </c>
      <c r="F56" s="2">
        <v>0</v>
      </c>
      <c r="G56" s="3">
        <f t="shared" si="0"/>
        <v>43240.039150000004</v>
      </c>
      <c r="H56" s="3">
        <f t="shared" si="1"/>
        <v>0.97000000000116415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4992.04</v>
      </c>
      <c r="D57" s="2">
        <f>'PR-RAS'!E61</f>
        <v>0</v>
      </c>
      <c r="E57" s="2">
        <v>0</v>
      </c>
      <c r="F57" s="2">
        <v>0</v>
      </c>
      <c r="G57" s="3">
        <f t="shared" si="0"/>
        <v>279.55423999999999</v>
      </c>
      <c r="H57" s="3">
        <f t="shared" si="1"/>
        <v>3.999999999996362E-2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3255.83</v>
      </c>
      <c r="D58" s="2">
        <f>'PR-RAS'!E62</f>
        <v>4052.64</v>
      </c>
      <c r="E58" s="2">
        <v>0</v>
      </c>
      <c r="F58" s="2">
        <v>0</v>
      </c>
      <c r="G58" s="3">
        <f t="shared" si="0"/>
        <v>647.58327000000008</v>
      </c>
      <c r="H58" s="3">
        <f t="shared" si="1"/>
        <v>0.53000000000020009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3255.83</v>
      </c>
      <c r="D59" s="2">
        <f>'PR-RAS'!E63</f>
        <v>4052.64</v>
      </c>
      <c r="E59" s="2">
        <v>0</v>
      </c>
      <c r="F59" s="2">
        <v>0</v>
      </c>
      <c r="G59" s="3">
        <f t="shared" si="0"/>
        <v>658.94438000000002</v>
      </c>
      <c r="H59" s="3">
        <f t="shared" si="1"/>
        <v>0.53000000000020009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113971.04999999999</v>
      </c>
      <c r="D78" s="2">
        <f>'PR-RAS'!E82</f>
        <v>27054.29</v>
      </c>
      <c r="E78" s="2">
        <v>0</v>
      </c>
      <c r="F78" s="2">
        <v>0</v>
      </c>
      <c r="G78" s="3">
        <f t="shared" si="0"/>
        <v>12942.131510000001</v>
      </c>
      <c r="H78" s="3">
        <f t="shared" si="1"/>
        <v>0.33999999998923158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110.65</v>
      </c>
      <c r="D79" s="2">
        <f>'PR-RAS'!E83</f>
        <v>142.47</v>
      </c>
      <c r="E79" s="2">
        <v>0</v>
      </c>
      <c r="F79" s="2">
        <v>0</v>
      </c>
      <c r="G79" s="3">
        <f t="shared" si="0"/>
        <v>30.856020000000001</v>
      </c>
      <c r="H79" s="3">
        <f t="shared" si="1"/>
        <v>0.81999999999999318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110.65</v>
      </c>
      <c r="D81" s="2">
        <f>'PR-RAS'!E85</f>
        <v>142.47</v>
      </c>
      <c r="E81" s="2">
        <v>0</v>
      </c>
      <c r="F81" s="2">
        <v>0</v>
      </c>
      <c r="G81" s="3">
        <f t="shared" si="0"/>
        <v>31.647200000000002</v>
      </c>
      <c r="H81" s="3">
        <f t="shared" si="1"/>
        <v>0.81999999999999318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113860.4</v>
      </c>
      <c r="D87" s="2">
        <f>'PR-RAS'!E91</f>
        <v>26911.82</v>
      </c>
      <c r="E87" s="2">
        <v>0</v>
      </c>
      <c r="F87" s="2">
        <v>0</v>
      </c>
      <c r="G87" s="3">
        <f t="shared" si="0"/>
        <v>14420.827439999997</v>
      </c>
      <c r="H87" s="3">
        <f t="shared" si="1"/>
        <v>0.57999999999447027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102727.48</v>
      </c>
      <c r="D89" s="2">
        <f>'PR-RAS'!E93</f>
        <v>16168.03</v>
      </c>
      <c r="E89" s="2">
        <v>0</v>
      </c>
      <c r="F89" s="2">
        <v>0</v>
      </c>
      <c r="G89" s="3">
        <f t="shared" si="0"/>
        <v>11885.59152</v>
      </c>
      <c r="H89" s="3">
        <f t="shared" si="1"/>
        <v>0.5099999999965803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10797.31</v>
      </c>
      <c r="D90" s="2">
        <f>'PR-RAS'!E94</f>
        <v>10723.89</v>
      </c>
      <c r="E90" s="2">
        <v>0</v>
      </c>
      <c r="F90" s="2">
        <v>0</v>
      </c>
      <c r="G90" s="3">
        <f t="shared" si="0"/>
        <v>2869.8130099999994</v>
      </c>
      <c r="H90" s="3">
        <f t="shared" si="1"/>
        <v>0.42000000000007276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335.61</v>
      </c>
      <c r="D93" s="2">
        <f>'PR-RAS'!E97</f>
        <v>19.899999999999999</v>
      </c>
      <c r="E93" s="2">
        <v>0</v>
      </c>
      <c r="F93" s="2">
        <v>0</v>
      </c>
      <c r="G93" s="3">
        <f t="shared" si="0"/>
        <v>34.53772</v>
      </c>
      <c r="H93" s="3">
        <f t="shared" si="1"/>
        <v>0.48999999999998778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161279.39000000001</v>
      </c>
      <c r="D102" s="2">
        <f>'PR-RAS'!E106</f>
        <v>123626.09</v>
      </c>
      <c r="E102" s="2">
        <v>0</v>
      </c>
      <c r="F102" s="2">
        <v>0</v>
      </c>
      <c r="G102" s="3">
        <f t="shared" si="0"/>
        <v>41261.688570000006</v>
      </c>
      <c r="H102" s="3">
        <f t="shared" si="1"/>
        <v>0.48000000001047738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152251.75</v>
      </c>
      <c r="D108" s="2">
        <f>'PR-RAS'!E112</f>
        <v>116427.45</v>
      </c>
      <c r="E108" s="2">
        <v>0</v>
      </c>
      <c r="F108" s="2">
        <v>0</v>
      </c>
      <c r="G108" s="3">
        <f t="shared" si="0"/>
        <v>41206.411550000004</v>
      </c>
      <c r="H108" s="3">
        <f t="shared" si="1"/>
        <v>0.69999999999708962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54.14</v>
      </c>
      <c r="D110" s="2">
        <f>'PR-RAS'!E114</f>
        <v>47.27</v>
      </c>
      <c r="E110" s="2">
        <v>0</v>
      </c>
      <c r="F110" s="2">
        <v>0</v>
      </c>
      <c r="G110" s="3">
        <f t="shared" si="0"/>
        <v>16.206120000000002</v>
      </c>
      <c r="H110" s="3">
        <f t="shared" si="1"/>
        <v>0.41000000000000369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152197.60999999999</v>
      </c>
      <c r="D111" s="2">
        <f>'PR-RAS'!E115</f>
        <v>116262.65</v>
      </c>
      <c r="E111" s="2">
        <v>0</v>
      </c>
      <c r="F111" s="2">
        <v>0</v>
      </c>
      <c r="G111" s="3">
        <f t="shared" si="0"/>
        <v>42319.520099999994</v>
      </c>
      <c r="H111" s="3">
        <f t="shared" si="1"/>
        <v>0.7400000000197906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117.53</v>
      </c>
      <c r="E113" s="2">
        <v>0</v>
      </c>
      <c r="F113" s="2">
        <v>0</v>
      </c>
      <c r="G113" s="3">
        <f t="shared" si="0"/>
        <v>26.326720000000002</v>
      </c>
      <c r="H113" s="3">
        <f t="shared" si="1"/>
        <v>0.46999999999999886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9027.64</v>
      </c>
      <c r="D116" s="2">
        <f>'PR-RAS'!E120</f>
        <v>7198.6399999999994</v>
      </c>
      <c r="E116" s="2">
        <v>0</v>
      </c>
      <c r="F116" s="2">
        <v>0</v>
      </c>
      <c r="G116" s="3">
        <f t="shared" si="0"/>
        <v>2693.8658</v>
      </c>
      <c r="H116" s="3">
        <f t="shared" si="1"/>
        <v>0.72000000000116415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670.43</v>
      </c>
      <c r="D117" s="2">
        <f>'PR-RAS'!E121</f>
        <v>33.450000000000003</v>
      </c>
      <c r="E117" s="2">
        <v>0</v>
      </c>
      <c r="F117" s="2">
        <v>0</v>
      </c>
      <c r="G117" s="3">
        <f t="shared" si="0"/>
        <v>85.530279999999991</v>
      </c>
      <c r="H117" s="3">
        <f t="shared" si="1"/>
        <v>0.87999999999995282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8357.2099999999991</v>
      </c>
      <c r="D118" s="2">
        <f>'PR-RAS'!E122</f>
        <v>7165.19</v>
      </c>
      <c r="E118" s="2">
        <v>0</v>
      </c>
      <c r="F118" s="2">
        <v>0</v>
      </c>
      <c r="G118" s="3">
        <f t="shared" si="0"/>
        <v>2654.4480299999996</v>
      </c>
      <c r="H118" s="3">
        <f t="shared" si="1"/>
        <v>0.39999999999872671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0"/>
        <v>0</v>
      </c>
      <c r="H120" s="3">
        <f t="shared" si="1"/>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0"/>
        <v>0</v>
      </c>
      <c r="H129" s="3">
        <f t="shared" si="1"/>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297982.2</v>
      </c>
      <c r="D147" s="2">
        <f>'PR-RAS'!E151</f>
        <v>323535.40999999997</v>
      </c>
      <c r="E147" s="2">
        <v>0</v>
      </c>
      <c r="F147" s="2">
        <v>0</v>
      </c>
      <c r="G147" s="3">
        <f t="shared" si="0"/>
        <v>137977.74091999998</v>
      </c>
      <c r="H147" s="3">
        <f t="shared" si="1"/>
        <v>0.60999999998603016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34744.6</v>
      </c>
      <c r="D148" s="2">
        <f>'PR-RAS'!E152</f>
        <v>36375.89</v>
      </c>
      <c r="E148" s="2">
        <v>0</v>
      </c>
      <c r="F148" s="2">
        <v>0</v>
      </c>
      <c r="G148" s="3">
        <f t="shared" si="0"/>
        <v>15801.967860000001</v>
      </c>
      <c r="H148" s="3">
        <f t="shared" si="1"/>
        <v>0.51000000000203727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28051.17</v>
      </c>
      <c r="D149" s="2">
        <f>'PR-RAS'!E153</f>
        <v>29116.37</v>
      </c>
      <c r="E149" s="2">
        <v>0</v>
      </c>
      <c r="F149" s="2">
        <v>0</v>
      </c>
      <c r="G149" s="3">
        <f t="shared" si="0"/>
        <v>12770.018679999999</v>
      </c>
      <c r="H149" s="3">
        <f t="shared" si="1"/>
        <v>0.53999999999723514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28051.17</v>
      </c>
      <c r="D150" s="2">
        <f>'PR-RAS'!E154</f>
        <v>29116.37</v>
      </c>
      <c r="E150" s="2">
        <v>0</v>
      </c>
      <c r="F150" s="2">
        <v>0</v>
      </c>
      <c r="G150" s="3">
        <f t="shared" si="0"/>
        <v>12856.302589999999</v>
      </c>
      <c r="H150" s="3">
        <f t="shared" si="1"/>
        <v>0.53999999999723514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2064.98</v>
      </c>
      <c r="D154" s="2">
        <f>'PR-RAS'!E158</f>
        <v>2455.36</v>
      </c>
      <c r="E154" s="2">
        <v>0</v>
      </c>
      <c r="F154" s="2">
        <v>0</v>
      </c>
      <c r="G154" s="3">
        <f t="shared" si="0"/>
        <v>1067.2821000000001</v>
      </c>
      <c r="H154" s="3">
        <f t="shared" si="1"/>
        <v>0.38000000000010914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4628.45</v>
      </c>
      <c r="D155" s="2">
        <f>'PR-RAS'!E159</f>
        <v>4804.16</v>
      </c>
      <c r="E155" s="2">
        <v>0</v>
      </c>
      <c r="F155" s="2">
        <v>0</v>
      </c>
      <c r="G155" s="3">
        <f t="shared" si="0"/>
        <v>2192.4625799999999</v>
      </c>
      <c r="H155" s="3">
        <f t="shared" si="1"/>
        <v>0.60999999999967258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4628.45</v>
      </c>
      <c r="D157" s="2">
        <f>'PR-RAS'!E161</f>
        <v>4804.16</v>
      </c>
      <c r="E157" s="2">
        <v>0</v>
      </c>
      <c r="F157" s="2">
        <v>0</v>
      </c>
      <c r="G157" s="3">
        <f t="shared" si="0"/>
        <v>2220.9361199999998</v>
      </c>
      <c r="H157" s="3">
        <f t="shared" si="1"/>
        <v>0.60999999999967258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171573.16</v>
      </c>
      <c r="D159" s="2">
        <f>'PR-RAS'!E163</f>
        <v>187979.14999999997</v>
      </c>
      <c r="E159" s="2">
        <v>0</v>
      </c>
      <c r="F159" s="2">
        <v>0</v>
      </c>
      <c r="G159" s="3">
        <f t="shared" si="0"/>
        <v>86509.970679999999</v>
      </c>
      <c r="H159" s="3">
        <f t="shared" si="1"/>
        <v>0.30999999996856786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268.81</v>
      </c>
      <c r="D160" s="2">
        <f>'PR-RAS'!E164</f>
        <v>217.15</v>
      </c>
      <c r="E160" s="2">
        <v>0</v>
      </c>
      <c r="F160" s="2">
        <v>0</v>
      </c>
      <c r="G160" s="3">
        <f t="shared" si="0"/>
        <v>111.79449000000001</v>
      </c>
      <c r="H160" s="3">
        <f t="shared" si="1"/>
        <v>0.34000000000000341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39.840000000000003</v>
      </c>
      <c r="E161" s="2">
        <v>0</v>
      </c>
      <c r="F161" s="2">
        <v>0</v>
      </c>
      <c r="G161" s="3">
        <f t="shared" si="0"/>
        <v>12.748800000000001</v>
      </c>
      <c r="H161" s="3">
        <f t="shared" si="1"/>
        <v>0.15999999999999659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61.43</v>
      </c>
      <c r="D162" s="2">
        <f>'PR-RAS'!E166</f>
        <v>69.47</v>
      </c>
      <c r="E162" s="2">
        <v>0</v>
      </c>
      <c r="F162" s="2">
        <v>0</v>
      </c>
      <c r="G162" s="3">
        <f t="shared" si="0"/>
        <v>32.259570000000004</v>
      </c>
      <c r="H162" s="3">
        <f t="shared" si="1"/>
        <v>0.89999999999999858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207.38</v>
      </c>
      <c r="D163" s="2">
        <f>'PR-RAS'!E167</f>
        <v>107.84</v>
      </c>
      <c r="E163" s="2">
        <v>0</v>
      </c>
      <c r="F163" s="2">
        <v>0</v>
      </c>
      <c r="G163" s="3">
        <f t="shared" si="0"/>
        <v>68.535719999999998</v>
      </c>
      <c r="H163" s="3">
        <f t="shared" si="1"/>
        <v>0.53999999999999204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45462.87</v>
      </c>
      <c r="D165" s="2">
        <f>'PR-RAS'!E169</f>
        <v>18333.84</v>
      </c>
      <c r="E165" s="2">
        <v>0</v>
      </c>
      <c r="F165" s="2">
        <v>0</v>
      </c>
      <c r="G165" s="3">
        <f t="shared" si="0"/>
        <v>13469.4102</v>
      </c>
      <c r="H165" s="3">
        <f t="shared" si="1"/>
        <v>0.28999999999723514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876.12</v>
      </c>
      <c r="D166" s="2">
        <f>'PR-RAS'!E170</f>
        <v>1295.3800000000001</v>
      </c>
      <c r="E166" s="2">
        <v>0</v>
      </c>
      <c r="F166" s="2">
        <v>0</v>
      </c>
      <c r="G166" s="3">
        <f t="shared" si="0"/>
        <v>572.03520000000003</v>
      </c>
      <c r="H166" s="3">
        <f t="shared" si="1"/>
        <v>0.50000000000011369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24116.15</v>
      </c>
      <c r="D168" s="2">
        <f>'PR-RAS'!E172</f>
        <v>11342.03</v>
      </c>
      <c r="E168" s="2">
        <v>0</v>
      </c>
      <c r="F168" s="2">
        <v>0</v>
      </c>
      <c r="G168" s="3">
        <f t="shared" si="0"/>
        <v>7815.6350700000012</v>
      </c>
      <c r="H168" s="3">
        <f t="shared" si="1"/>
        <v>0.18000000000211003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20179.45</v>
      </c>
      <c r="D169" s="2">
        <f>'PR-RAS'!E173</f>
        <v>5696.43</v>
      </c>
      <c r="E169" s="2">
        <v>0</v>
      </c>
      <c r="F169" s="2">
        <v>0</v>
      </c>
      <c r="G169" s="3">
        <f t="shared" si="0"/>
        <v>5304.1480800000008</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291.14999999999998</v>
      </c>
      <c r="D170" s="2">
        <f>'PR-RAS'!E174</f>
        <v>0</v>
      </c>
      <c r="E170" s="2">
        <v>0</v>
      </c>
      <c r="F170" s="2">
        <v>0</v>
      </c>
      <c r="G170" s="3">
        <f t="shared" si="0"/>
        <v>49.204349999999998</v>
      </c>
      <c r="H170" s="3">
        <f t="shared" si="1"/>
        <v>0.14999999999997726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116748.55</v>
      </c>
      <c r="D173" s="2">
        <f>'PR-RAS'!E177</f>
        <v>145484.22999999998</v>
      </c>
      <c r="E173" s="2">
        <v>0</v>
      </c>
      <c r="F173" s="2">
        <v>0</v>
      </c>
      <c r="G173" s="3">
        <f t="shared" si="0"/>
        <v>70127.325719999979</v>
      </c>
      <c r="H173" s="3">
        <f t="shared" si="1"/>
        <v>0.67999999997846317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1371.09</v>
      </c>
      <c r="D174" s="2">
        <f>'PR-RAS'!E178</f>
        <v>2902.45</v>
      </c>
      <c r="E174" s="2">
        <v>0</v>
      </c>
      <c r="F174" s="2">
        <v>0</v>
      </c>
      <c r="G174" s="3">
        <f t="shared" si="0"/>
        <v>1241.4462699999999</v>
      </c>
      <c r="H174" s="3">
        <f t="shared" si="1"/>
        <v>0.53999999999973625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40805.410000000003</v>
      </c>
      <c r="D175" s="2">
        <f>'PR-RAS'!E179</f>
        <v>50874.96</v>
      </c>
      <c r="E175" s="2">
        <v>0</v>
      </c>
      <c r="F175" s="2">
        <v>0</v>
      </c>
      <c r="G175" s="3">
        <f t="shared" si="0"/>
        <v>24804.627420000001</v>
      </c>
      <c r="H175" s="3">
        <f t="shared" si="1"/>
        <v>0.45000000000436557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4240.66</v>
      </c>
      <c r="D176" s="2">
        <f>'PR-RAS'!E180</f>
        <v>5014.3500000000004</v>
      </c>
      <c r="E176" s="2">
        <v>0</v>
      </c>
      <c r="F176" s="2">
        <v>0</v>
      </c>
      <c r="G176" s="3">
        <f t="shared" si="0"/>
        <v>2497.1379999999999</v>
      </c>
      <c r="H176" s="3">
        <f t="shared" si="1"/>
        <v>0.69000000000050932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38791.94</v>
      </c>
      <c r="D177" s="2">
        <f>'PR-RAS'!E181</f>
        <v>60936.74</v>
      </c>
      <c r="E177" s="2">
        <v>0</v>
      </c>
      <c r="F177" s="2">
        <v>0</v>
      </c>
      <c r="G177" s="3">
        <f t="shared" si="0"/>
        <v>28277.113919999996</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225.63</v>
      </c>
      <c r="D179" s="2">
        <f>'PR-RAS'!E183</f>
        <v>0</v>
      </c>
      <c r="E179" s="2">
        <v>0</v>
      </c>
      <c r="F179" s="2">
        <v>0</v>
      </c>
      <c r="G179" s="3">
        <f t="shared" si="0"/>
        <v>40.162139999999994</v>
      </c>
      <c r="H179" s="3">
        <f t="shared" si="1"/>
        <v>0.37000000000000455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27266.71</v>
      </c>
      <c r="D180" s="2">
        <f>'PR-RAS'!E184</f>
        <v>20020.36</v>
      </c>
      <c r="E180" s="2">
        <v>0</v>
      </c>
      <c r="F180" s="2">
        <v>0</v>
      </c>
      <c r="G180" s="3">
        <f t="shared" si="0"/>
        <v>12048.029969999998</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2669.21</v>
      </c>
      <c r="D181" s="2">
        <f>'PR-RAS'!E185</f>
        <v>4193.57</v>
      </c>
      <c r="E181" s="2">
        <v>0</v>
      </c>
      <c r="F181" s="2">
        <v>0</v>
      </c>
      <c r="G181" s="3">
        <f t="shared" si="0"/>
        <v>1990.1429999999996</v>
      </c>
      <c r="H181" s="3">
        <f t="shared" si="1"/>
        <v>0.64000000000032742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1377.9</v>
      </c>
      <c r="D182" s="2">
        <f>'PR-RAS'!E186</f>
        <v>1541.8</v>
      </c>
      <c r="E182" s="2">
        <v>0</v>
      </c>
      <c r="F182" s="2">
        <v>0</v>
      </c>
      <c r="G182" s="3">
        <f t="shared" si="0"/>
        <v>807.53149999999994</v>
      </c>
      <c r="H182" s="3">
        <f t="shared" si="1"/>
        <v>0.29999999999995453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9092.93</v>
      </c>
      <c r="D184" s="2">
        <f>'PR-RAS'!E188</f>
        <v>23943.93</v>
      </c>
      <c r="E184" s="2">
        <v>0</v>
      </c>
      <c r="F184" s="2">
        <v>0</v>
      </c>
      <c r="G184" s="3">
        <f t="shared" si="0"/>
        <v>10427.484570000001</v>
      </c>
      <c r="H184" s="3">
        <f t="shared" si="1"/>
        <v>0.13999999999941792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2729.18</v>
      </c>
      <c r="D185" s="2">
        <f>'PR-RAS'!E189</f>
        <v>2472.23</v>
      </c>
      <c r="E185" s="2">
        <v>0</v>
      </c>
      <c r="F185" s="2">
        <v>0</v>
      </c>
      <c r="G185" s="3">
        <f t="shared" si="0"/>
        <v>1411.94976</v>
      </c>
      <c r="H185" s="3">
        <f t="shared" si="1"/>
        <v>0.40999999999985448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2820.71</v>
      </c>
      <c r="D186" s="2">
        <f>'PR-RAS'!E190</f>
        <v>3685.32</v>
      </c>
      <c r="E186" s="2">
        <v>0</v>
      </c>
      <c r="F186" s="2">
        <v>0</v>
      </c>
      <c r="G186" s="3">
        <f t="shared" si="0"/>
        <v>1885.39975</v>
      </c>
      <c r="H186" s="3">
        <f t="shared" si="1"/>
        <v>0.61000000000012733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1250.92</v>
      </c>
      <c r="D187" s="2">
        <f>'PR-RAS'!E191</f>
        <v>1446.73</v>
      </c>
      <c r="E187" s="2">
        <v>0</v>
      </c>
      <c r="F187" s="2">
        <v>0</v>
      </c>
      <c r="G187" s="3">
        <f t="shared" si="0"/>
        <v>770.85468000000003</v>
      </c>
      <c r="H187" s="3">
        <f t="shared" si="1"/>
        <v>0.34999999999990905</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399.18</v>
      </c>
      <c r="D188" s="2">
        <f>'PR-RAS'!E192</f>
        <v>199.59</v>
      </c>
      <c r="E188" s="2">
        <v>0</v>
      </c>
      <c r="F188" s="2">
        <v>0</v>
      </c>
      <c r="G188" s="3">
        <f t="shared" si="0"/>
        <v>149.29331999999999</v>
      </c>
      <c r="H188" s="3">
        <f t="shared" si="1"/>
        <v>0.59000000000000341</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548.46</v>
      </c>
      <c r="D189" s="2">
        <f>'PR-RAS'!E193</f>
        <v>127.44</v>
      </c>
      <c r="E189" s="2">
        <v>0</v>
      </c>
      <c r="F189" s="2">
        <v>0</v>
      </c>
      <c r="G189" s="3">
        <f t="shared" si="0"/>
        <v>151.02791999999999</v>
      </c>
      <c r="H189" s="3">
        <f t="shared" si="1"/>
        <v>0.90000000000003411</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1344.48</v>
      </c>
      <c r="D191" s="2">
        <f>'PR-RAS'!E195</f>
        <v>16012.62</v>
      </c>
      <c r="E191" s="2">
        <v>0</v>
      </c>
      <c r="F191" s="2">
        <v>0</v>
      </c>
      <c r="G191" s="3">
        <f t="shared" si="0"/>
        <v>6340.2467999999999</v>
      </c>
      <c r="H191" s="3">
        <f t="shared" si="1"/>
        <v>0.85999999999921783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708.37</v>
      </c>
      <c r="D192" s="2">
        <f>'PR-RAS'!E196</f>
        <v>575.89</v>
      </c>
      <c r="E192" s="2">
        <v>0</v>
      </c>
      <c r="F192" s="2">
        <v>0</v>
      </c>
      <c r="G192" s="3">
        <f t="shared" si="0"/>
        <v>355.28865000000002</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708.37</v>
      </c>
      <c r="D206" s="2">
        <f>'PR-RAS'!E210</f>
        <v>575.89</v>
      </c>
      <c r="E206" s="2">
        <v>0</v>
      </c>
      <c r="F206" s="2">
        <v>0</v>
      </c>
      <c r="G206" s="3">
        <f t="shared" si="0"/>
        <v>381.33075000000002</v>
      </c>
      <c r="H206" s="3">
        <f t="shared" si="1"/>
        <v>0.48000000000001819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708.37</v>
      </c>
      <c r="D207" s="2">
        <f>'PR-RAS'!E211</f>
        <v>575.89</v>
      </c>
      <c r="E207" s="2">
        <v>0</v>
      </c>
      <c r="F207" s="2">
        <v>0</v>
      </c>
      <c r="G207" s="3">
        <f t="shared" si="0"/>
        <v>383.1909</v>
      </c>
      <c r="H207" s="3">
        <f t="shared" si="1"/>
        <v>0.48000000000001819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159.27000000000001</v>
      </c>
      <c r="D211" s="2">
        <f>'PR-RAS'!E215</f>
        <v>610.47</v>
      </c>
      <c r="E211" s="2">
        <v>0</v>
      </c>
      <c r="F211" s="2">
        <v>0</v>
      </c>
      <c r="G211" s="3">
        <f t="shared" si="0"/>
        <v>289.84409999999997</v>
      </c>
      <c r="H211" s="3">
        <f t="shared" si="1"/>
        <v>0.74000000000003752</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159.27000000000001</v>
      </c>
      <c r="D215" s="2">
        <f>'PR-RAS'!E219</f>
        <v>610.47</v>
      </c>
      <c r="E215" s="2">
        <v>0</v>
      </c>
      <c r="F215" s="2">
        <v>0</v>
      </c>
      <c r="G215" s="3">
        <f t="shared" si="0"/>
        <v>295.36493999999999</v>
      </c>
      <c r="H215" s="3">
        <f t="shared" si="1"/>
        <v>0.74000000000003752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159.27000000000001</v>
      </c>
      <c r="D218" s="2">
        <f>'PR-RAS'!E222</f>
        <v>610.47</v>
      </c>
      <c r="E218" s="2">
        <v>0</v>
      </c>
      <c r="F218" s="2">
        <v>0</v>
      </c>
      <c r="G218" s="3">
        <f t="shared" si="0"/>
        <v>299.50556999999998</v>
      </c>
      <c r="H218" s="3">
        <f t="shared" si="1"/>
        <v>0.74000000000003752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30925.759999999998</v>
      </c>
      <c r="D220" s="2">
        <f>'PR-RAS'!E224</f>
        <v>36849.53</v>
      </c>
      <c r="E220" s="2">
        <v>0</v>
      </c>
      <c r="F220" s="2">
        <v>0</v>
      </c>
      <c r="G220" s="3">
        <f t="shared" si="0"/>
        <v>22912.835579999999</v>
      </c>
      <c r="H220" s="3">
        <f t="shared" si="1"/>
        <v>0.71000000000276486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3813</v>
      </c>
      <c r="D227" s="2">
        <f>'PR-RAS'!E231</f>
        <v>0</v>
      </c>
      <c r="E227" s="2">
        <v>0</v>
      </c>
      <c r="F227" s="2">
        <v>0</v>
      </c>
      <c r="G227" s="3">
        <f t="shared" si="0"/>
        <v>861.73800000000006</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3813</v>
      </c>
      <c r="D229" s="2">
        <f>'PR-RAS'!E233</f>
        <v>0</v>
      </c>
      <c r="E229" s="2">
        <v>0</v>
      </c>
      <c r="F229" s="2">
        <v>0</v>
      </c>
      <c r="G229" s="3">
        <f t="shared" si="0"/>
        <v>869.36400000000003</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27112.76</v>
      </c>
      <c r="D232" s="2">
        <f>'PR-RAS'!E236</f>
        <v>36849.53</v>
      </c>
      <c r="E232" s="2">
        <v>0</v>
      </c>
      <c r="F232" s="2">
        <v>0</v>
      </c>
      <c r="G232" s="3">
        <f t="shared" si="0"/>
        <v>23287.530419999999</v>
      </c>
      <c r="H232" s="3">
        <f t="shared" si="1"/>
        <v>0.71000000000276486</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27112.76</v>
      </c>
      <c r="D233" s="2">
        <f>'PR-RAS'!E237</f>
        <v>36849.53</v>
      </c>
      <c r="E233" s="2">
        <v>0</v>
      </c>
      <c r="F233" s="2">
        <v>0</v>
      </c>
      <c r="G233" s="3">
        <f t="shared" si="0"/>
        <v>23388.342239999998</v>
      </c>
      <c r="H233" s="3">
        <f t="shared" si="1"/>
        <v>0.71000000000276486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22812.69</v>
      </c>
      <c r="D248" s="2">
        <f>'PR-RAS'!E252</f>
        <v>22209.48</v>
      </c>
      <c r="E248" s="2">
        <v>0</v>
      </c>
      <c r="F248" s="2">
        <v>0</v>
      </c>
      <c r="G248" s="3">
        <f t="shared" si="0"/>
        <v>16606.217549999998</v>
      </c>
      <c r="H248" s="3">
        <f t="shared" si="1"/>
        <v>0.79000000000087311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22812.69</v>
      </c>
      <c r="D255" s="2">
        <f>'PR-RAS'!E259</f>
        <v>22209.48</v>
      </c>
      <c r="E255" s="2">
        <v>0</v>
      </c>
      <c r="F255" s="2">
        <v>0</v>
      </c>
      <c r="G255" s="3">
        <f t="shared" si="0"/>
        <v>17076.839099999997</v>
      </c>
      <c r="H255" s="3">
        <f t="shared" si="1"/>
        <v>0.79000000000087311</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22812.69</v>
      </c>
      <c r="D256" s="2">
        <f>'PR-RAS'!E260</f>
        <v>22209.48</v>
      </c>
      <c r="E256" s="2">
        <v>0</v>
      </c>
      <c r="F256" s="2">
        <v>0</v>
      </c>
      <c r="G256" s="3">
        <f t="shared" si="0"/>
        <v>17144.070749999999</v>
      </c>
      <c r="H256" s="3">
        <f t="shared" si="1"/>
        <v>0.79000000000087311</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37058.35</v>
      </c>
      <c r="D259" s="2">
        <f>'PR-RAS'!E263</f>
        <v>38935</v>
      </c>
      <c r="E259" s="2">
        <v>0</v>
      </c>
      <c r="F259" s="2">
        <v>0</v>
      </c>
      <c r="G259" s="3">
        <f t="shared" si="0"/>
        <v>29651.514300000003</v>
      </c>
      <c r="H259" s="3">
        <f t="shared" si="1"/>
        <v>0.34999999999854481</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37058.35</v>
      </c>
      <c r="D260" s="2">
        <f>'PR-RAS'!E264</f>
        <v>38935</v>
      </c>
      <c r="E260" s="2">
        <v>0</v>
      </c>
      <c r="F260" s="2">
        <v>0</v>
      </c>
      <c r="G260" s="3">
        <f t="shared" si="0"/>
        <v>29766.442650000001</v>
      </c>
      <c r="H260" s="3">
        <f t="shared" si="1"/>
        <v>0.34999999999854481</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37058.35</v>
      </c>
      <c r="D261" s="2">
        <f>'PR-RAS'!E265</f>
        <v>38935</v>
      </c>
      <c r="E261" s="2">
        <v>0</v>
      </c>
      <c r="F261" s="2">
        <v>0</v>
      </c>
      <c r="G261" s="3">
        <f t="shared" si="0"/>
        <v>29881.371000000003</v>
      </c>
      <c r="H261" s="3">
        <f t="shared" si="1"/>
        <v>0.34999999999854481</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297982.2</v>
      </c>
      <c r="D285" s="2">
        <f>'PR-RAS'!E289</f>
        <v>323535.40999999997</v>
      </c>
      <c r="E285" s="2">
        <v>0</v>
      </c>
      <c r="F285" s="2">
        <v>0</v>
      </c>
      <c r="G285" s="3">
        <f t="shared" si="8"/>
        <v>268395.05767999997</v>
      </c>
      <c r="H285" s="3">
        <f t="shared" si="9"/>
        <v>0.60999999998603016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395257.75999999995</v>
      </c>
      <c r="D286" s="2">
        <f>'PR-RAS'!E290</f>
        <v>228389.56</v>
      </c>
      <c r="E286" s="2">
        <v>0</v>
      </c>
      <c r="F286" s="2">
        <v>0</v>
      </c>
      <c r="G286" s="3">
        <f t="shared" si="8"/>
        <v>242830.51079999996</v>
      </c>
      <c r="H286" s="3">
        <f t="shared" si="9"/>
        <v>0.68000000005122274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3712805.75</v>
      </c>
      <c r="D288" s="2">
        <f>'PR-RAS'!E292</f>
        <v>4296175.92</v>
      </c>
      <c r="E288" s="2">
        <v>0</v>
      </c>
      <c r="F288" s="2">
        <v>0</v>
      </c>
      <c r="G288" s="3">
        <f t="shared" si="8"/>
        <v>3531580.2283299998</v>
      </c>
      <c r="H288" s="3">
        <f t="shared" si="9"/>
        <v>0.33000000007450581</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17609.07</v>
      </c>
      <c r="D290" s="2">
        <f>'PR-RAS'!E294</f>
        <v>66294.320000000007</v>
      </c>
      <c r="E290" s="2">
        <v>0</v>
      </c>
      <c r="F290" s="2">
        <v>0</v>
      </c>
      <c r="G290" s="3">
        <f t="shared" si="8"/>
        <v>43407.138190000005</v>
      </c>
      <c r="H290" s="3">
        <f t="shared" si="9"/>
        <v>0.39000000000669388</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386.77</v>
      </c>
      <c r="D293" s="2">
        <f>'PR-RAS'!E298</f>
        <v>249.32</v>
      </c>
      <c r="E293" s="2">
        <v>0</v>
      </c>
      <c r="F293" s="2">
        <v>0</v>
      </c>
      <c r="G293" s="3">
        <f t="shared" si="8"/>
        <v>258.53971999999999</v>
      </c>
      <c r="H293" s="3">
        <f t="shared" si="9"/>
        <v>0.55000000000001137</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386.77</v>
      </c>
      <c r="D306" s="2">
        <f>'PR-RAS'!E311</f>
        <v>249.32</v>
      </c>
      <c r="E306" s="2">
        <v>0</v>
      </c>
      <c r="F306" s="2">
        <v>0</v>
      </c>
      <c r="G306" s="3">
        <f t="shared" si="8"/>
        <v>270.05005</v>
      </c>
      <c r="H306" s="3">
        <f t="shared" si="9"/>
        <v>0.55000000000001137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386.77</v>
      </c>
      <c r="D307" s="2">
        <f>'PR-RAS'!E312</f>
        <v>249.32</v>
      </c>
      <c r="E307" s="2">
        <v>0</v>
      </c>
      <c r="F307" s="2">
        <v>0</v>
      </c>
      <c r="G307" s="3">
        <f t="shared" si="8"/>
        <v>270.93545999999998</v>
      </c>
      <c r="H307" s="3">
        <f t="shared" si="9"/>
        <v>0.55000000000001137</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386.77</v>
      </c>
      <c r="D308" s="2">
        <f>'PR-RAS'!E313</f>
        <v>249.32</v>
      </c>
      <c r="E308" s="2">
        <v>0</v>
      </c>
      <c r="F308" s="2">
        <v>0</v>
      </c>
      <c r="G308" s="3">
        <f t="shared" si="8"/>
        <v>271.82087000000001</v>
      </c>
      <c r="H308" s="3">
        <f t="shared" si="9"/>
        <v>0.55000000000001137</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24343.97</v>
      </c>
      <c r="D345" s="2">
        <f>'PR-RAS'!E350</f>
        <v>317431.26</v>
      </c>
      <c r="E345" s="2">
        <v>0</v>
      </c>
      <c r="F345" s="2">
        <v>0</v>
      </c>
      <c r="G345" s="3">
        <f t="shared" si="8"/>
        <v>226767.03255999999</v>
      </c>
      <c r="H345" s="3">
        <f t="shared" si="9"/>
        <v>0.29000000000814907</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8195.6299999999992</v>
      </c>
      <c r="D358" s="2">
        <f>'PR-RAS'!E363</f>
        <v>183904.13</v>
      </c>
      <c r="E358" s="2">
        <v>0</v>
      </c>
      <c r="F358" s="2">
        <v>0</v>
      </c>
      <c r="G358" s="3">
        <f t="shared" si="8"/>
        <v>134233.38873000001</v>
      </c>
      <c r="H358" s="3">
        <f t="shared" si="9"/>
        <v>0.50000000000545697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2322.65</v>
      </c>
      <c r="D359" s="2">
        <f>'PR-RAS'!E364</f>
        <v>133588.13</v>
      </c>
      <c r="E359" s="2">
        <v>0</v>
      </c>
      <c r="F359" s="2">
        <v>0</v>
      </c>
      <c r="G359" s="3">
        <f t="shared" si="8"/>
        <v>96480.609780000013</v>
      </c>
      <c r="H359" s="3">
        <f t="shared" si="9"/>
        <v>0.48000000000456566</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2322.65</v>
      </c>
      <c r="D362" s="2">
        <f>'PR-RAS'!E367</f>
        <v>133588.13</v>
      </c>
      <c r="E362" s="2">
        <v>0</v>
      </c>
      <c r="F362" s="2">
        <v>0</v>
      </c>
      <c r="G362" s="3">
        <f t="shared" si="8"/>
        <v>97289.106510000012</v>
      </c>
      <c r="H362" s="3">
        <f t="shared" si="9"/>
        <v>0.48000000000456566</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5872.98</v>
      </c>
      <c r="D364" s="2">
        <f>'PR-RAS'!E369</f>
        <v>24330.9</v>
      </c>
      <c r="E364" s="2">
        <v>0</v>
      </c>
      <c r="F364" s="2">
        <v>0</v>
      </c>
      <c r="G364" s="3">
        <f t="shared" si="8"/>
        <v>19796.12514</v>
      </c>
      <c r="H364" s="3">
        <f t="shared" si="9"/>
        <v>0.11999999999898137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6113.9</v>
      </c>
      <c r="E365" s="2">
        <v>0</v>
      </c>
      <c r="F365" s="2">
        <v>0</v>
      </c>
      <c r="G365" s="3">
        <f t="shared" si="8"/>
        <v>4450.9191999999994</v>
      </c>
      <c r="H365" s="3">
        <f t="shared" si="9"/>
        <v>0.1000000000003638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5872.98</v>
      </c>
      <c r="D367" s="2">
        <f>'PR-RAS'!E372</f>
        <v>1742</v>
      </c>
      <c r="E367" s="2">
        <v>0</v>
      </c>
      <c r="F367" s="2">
        <v>0</v>
      </c>
      <c r="G367" s="3">
        <f t="shared" si="8"/>
        <v>3424.6546799999996</v>
      </c>
      <c r="H367" s="3">
        <f t="shared" si="9"/>
        <v>2.0000000000436557E-2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16475</v>
      </c>
      <c r="E371" s="2">
        <v>0</v>
      </c>
      <c r="F371" s="2">
        <v>0</v>
      </c>
      <c r="G371" s="3">
        <f t="shared" si="8"/>
        <v>12191.5</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25985.1</v>
      </c>
      <c r="E373" s="2">
        <v>0</v>
      </c>
      <c r="F373" s="2">
        <v>0</v>
      </c>
      <c r="G373" s="3">
        <f t="shared" si="8"/>
        <v>19332.914399999998</v>
      </c>
      <c r="H373" s="3">
        <f t="shared" si="9"/>
        <v>9.9999999998544808E-2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25985.1</v>
      </c>
      <c r="E374" s="2">
        <v>0</v>
      </c>
      <c r="F374" s="2">
        <v>0</v>
      </c>
      <c r="G374" s="3">
        <f t="shared" si="8"/>
        <v>19384.884599999998</v>
      </c>
      <c r="H374" s="3">
        <f t="shared" si="9"/>
        <v>9.9999999998544808E-2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16148.34</v>
      </c>
      <c r="D397" s="2">
        <f>'PR-RAS'!E402</f>
        <v>133527.13</v>
      </c>
      <c r="E397" s="2">
        <v>0</v>
      </c>
      <c r="F397" s="2">
        <v>0</v>
      </c>
      <c r="G397" s="3">
        <f t="shared" si="8"/>
        <v>112148.22960000002</v>
      </c>
      <c r="H397" s="3">
        <f t="shared" si="9"/>
        <v>0.47000000000480213</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16148.34</v>
      </c>
      <c r="D398" s="2">
        <f>'PR-RAS'!E403</f>
        <v>133527.13</v>
      </c>
      <c r="E398" s="2">
        <v>0</v>
      </c>
      <c r="F398" s="2">
        <v>0</v>
      </c>
      <c r="G398" s="3">
        <f t="shared" si="8"/>
        <v>112431.43220000002</v>
      </c>
      <c r="H398" s="3">
        <f t="shared" si="9"/>
        <v>0.47000000000480213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23957.200000000001</v>
      </c>
      <c r="D403" s="2">
        <f>'PR-RAS'!E408</f>
        <v>317181.94</v>
      </c>
      <c r="E403" s="2">
        <v>0</v>
      </c>
      <c r="F403" s="2">
        <v>0</v>
      </c>
      <c r="G403" s="3">
        <f t="shared" si="8"/>
        <v>264645.07416000002</v>
      </c>
      <c r="H403" s="3">
        <f t="shared" si="9"/>
        <v>0.25999999999839929</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3195049.7</v>
      </c>
      <c r="D405" s="2">
        <f>'PR-RAS'!E410</f>
        <v>3317900.23</v>
      </c>
      <c r="E405" s="2">
        <v>0</v>
      </c>
      <c r="F405" s="2">
        <v>0</v>
      </c>
      <c r="G405" s="3">
        <f t="shared" si="8"/>
        <v>3971663.4646400004</v>
      </c>
      <c r="H405" s="3">
        <f t="shared" si="9"/>
        <v>0.52999999979510903</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9155.7000000000007</v>
      </c>
      <c r="D406" s="2">
        <f>'PR-RAS'!E411</f>
        <v>9567.5400000000009</v>
      </c>
      <c r="E406" s="2">
        <v>0</v>
      </c>
      <c r="F406" s="2">
        <v>0</v>
      </c>
      <c r="G406" s="3">
        <f t="shared" si="8"/>
        <v>11457.765900000002</v>
      </c>
      <c r="H406" s="3">
        <f t="shared" si="9"/>
        <v>0.75999999999839929</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693626.73</v>
      </c>
      <c r="D407" s="2">
        <f>'PR-RAS'!E412</f>
        <v>552174.28999999992</v>
      </c>
      <c r="E407" s="2">
        <v>0</v>
      </c>
      <c r="F407" s="2">
        <v>0</v>
      </c>
      <c r="G407" s="3">
        <f t="shared" si="8"/>
        <v>729977.97586000001</v>
      </c>
      <c r="H407" s="3">
        <f t="shared" si="9"/>
        <v>0.55999999993946403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322326.17000000004</v>
      </c>
      <c r="D408" s="2">
        <f>'PR-RAS'!E413</f>
        <v>640966.66999999993</v>
      </c>
      <c r="E408" s="2">
        <v>0</v>
      </c>
      <c r="F408" s="2">
        <v>0</v>
      </c>
      <c r="G408" s="3">
        <f t="shared" si="8"/>
        <v>652933.62056999991</v>
      </c>
      <c r="H408" s="3">
        <f t="shared" si="9"/>
        <v>0.50000000011641532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371300.55999999994</v>
      </c>
      <c r="D409" s="2">
        <f>'PR-RAS'!E414</f>
        <v>0</v>
      </c>
      <c r="E409" s="2">
        <v>0</v>
      </c>
      <c r="F409" s="2">
        <v>0</v>
      </c>
      <c r="G409" s="3">
        <f t="shared" si="8"/>
        <v>151490.62847999996</v>
      </c>
      <c r="H409" s="3">
        <f t="shared" si="9"/>
        <v>0.44000000006053597</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88792.38</v>
      </c>
      <c r="E410" s="2">
        <v>0</v>
      </c>
      <c r="F410" s="2">
        <v>0</v>
      </c>
      <c r="G410" s="3">
        <f t="shared" si="8"/>
        <v>72632.166840000005</v>
      </c>
      <c r="H410" s="3">
        <f t="shared" si="9"/>
        <v>0.38000000000465661</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517756.04999999981</v>
      </c>
      <c r="D411" s="2">
        <f>'PR-RAS'!E416</f>
        <v>978275.69</v>
      </c>
      <c r="E411" s="2">
        <v>0</v>
      </c>
      <c r="F411" s="2">
        <v>0</v>
      </c>
      <c r="G411" s="3">
        <f t="shared" si="8"/>
        <v>1014466.0462999998</v>
      </c>
      <c r="H411" s="3">
        <f t="shared" si="9"/>
        <v>0.35999999986961484</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26764.77</v>
      </c>
      <c r="D413" s="2">
        <f>'PR-RAS'!E418</f>
        <v>75861.860000000015</v>
      </c>
      <c r="E413" s="2">
        <v>0</v>
      </c>
      <c r="F413" s="2">
        <v>0</v>
      </c>
      <c r="G413" s="3">
        <f t="shared" si="8"/>
        <v>73537.257880000005</v>
      </c>
      <c r="H413" s="3">
        <f t="shared" si="9"/>
        <v>0.36999999998442945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4000</v>
      </c>
      <c r="E414" s="2">
        <v>0</v>
      </c>
      <c r="F414" s="2">
        <v>0</v>
      </c>
      <c r="G414" s="3">
        <f t="shared" si="8"/>
        <v>3304</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4000</v>
      </c>
      <c r="E415" s="2">
        <v>0</v>
      </c>
      <c r="F415" s="2">
        <v>0</v>
      </c>
      <c r="G415" s="3">
        <f t="shared" si="8"/>
        <v>3312</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4000</v>
      </c>
      <c r="E428" s="2">
        <v>0</v>
      </c>
      <c r="F428" s="2">
        <v>0</v>
      </c>
      <c r="G428" s="3">
        <f t="shared" si="8"/>
        <v>3416</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4000</v>
      </c>
      <c r="E629" s="2">
        <v>0</v>
      </c>
      <c r="F629" s="2">
        <v>0</v>
      </c>
      <c r="G629" s="3">
        <f t="shared" si="10"/>
        <v>5024</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693626.73</v>
      </c>
      <c r="D633" s="2">
        <f>'PR-RAS'!E639</f>
        <v>556174.28999999992</v>
      </c>
      <c r="E633" s="2">
        <v>0</v>
      </c>
      <c r="F633" s="2">
        <v>0</v>
      </c>
      <c r="G633" s="3">
        <f t="shared" si="10"/>
        <v>1141376.3959199998</v>
      </c>
      <c r="H633" s="3">
        <f t="shared" si="11"/>
        <v>0.55999999993946403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322326.17000000004</v>
      </c>
      <c r="D634" s="2">
        <f>'PR-RAS'!E640</f>
        <v>640966.66999999993</v>
      </c>
      <c r="E634" s="2">
        <v>0</v>
      </c>
      <c r="F634" s="2">
        <v>0</v>
      </c>
      <c r="G634" s="3">
        <f t="shared" si="10"/>
        <v>1015496.2698299999</v>
      </c>
      <c r="H634" s="3">
        <f t="shared" si="11"/>
        <v>0.50000000011641532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371300.55999999994</v>
      </c>
      <c r="D635" s="2">
        <f>'PR-RAS'!E641</f>
        <v>0</v>
      </c>
      <c r="E635" s="2">
        <v>0</v>
      </c>
      <c r="F635" s="2">
        <v>0</v>
      </c>
      <c r="G635" s="3">
        <f t="shared" si="10"/>
        <v>235404.55503999998</v>
      </c>
      <c r="H635" s="3">
        <f t="shared" si="11"/>
        <v>0.44000000006053597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84792.38</v>
      </c>
      <c r="E636" s="2">
        <v>0</v>
      </c>
      <c r="F636" s="2">
        <v>0</v>
      </c>
      <c r="G636" s="3">
        <f t="shared" si="10"/>
        <v>107686.32260000001</v>
      </c>
      <c r="H636" s="3">
        <f t="shared" si="11"/>
        <v>0.38000000000465661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517756.04999999981</v>
      </c>
      <c r="D637" s="2">
        <f>'PR-RAS'!E643</f>
        <v>978275.69</v>
      </c>
      <c r="E637" s="2">
        <v>0</v>
      </c>
      <c r="F637" s="2">
        <v>0</v>
      </c>
      <c r="G637" s="3">
        <f t="shared" si="10"/>
        <v>1573659.5254799998</v>
      </c>
      <c r="H637" s="3">
        <f t="shared" si="11"/>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889056.60999999975</v>
      </c>
      <c r="D639" s="2">
        <f>'PR-RAS'!E645</f>
        <v>893483.30999999994</v>
      </c>
      <c r="E639" s="2">
        <v>0</v>
      </c>
      <c r="F639" s="2">
        <v>0</v>
      </c>
      <c r="G639" s="3">
        <f t="shared" si="10"/>
        <v>1707302.8207399996</v>
      </c>
      <c r="H639" s="3">
        <f t="shared" si="11"/>
        <v>0.70000000018626451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531396.31999999995</v>
      </c>
      <c r="D642" s="2">
        <f>'PR-RAS'!E649</f>
        <v>983209.5</v>
      </c>
      <c r="E642" s="2">
        <v>0</v>
      </c>
      <c r="F642" s="2">
        <v>0</v>
      </c>
      <c r="G642" s="3">
        <f t="shared" si="10"/>
        <v>1601099.6201199999</v>
      </c>
      <c r="H642" s="3">
        <f t="shared" si="11"/>
        <v>0.81999999994877726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705806.38</v>
      </c>
      <c r="D643" s="2">
        <f>'PR-RAS'!E650</f>
        <v>568916.09</v>
      </c>
      <c r="E643" s="2">
        <v>0</v>
      </c>
      <c r="F643" s="2">
        <v>0</v>
      </c>
      <c r="G643" s="3">
        <f t="shared" si="10"/>
        <v>1183615.9555200001</v>
      </c>
      <c r="H643" s="3">
        <f t="shared" si="11"/>
        <v>0.46999999997206032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360001.56</v>
      </c>
      <c r="D644" s="2">
        <f>'PR-RAS'!E651</f>
        <v>646738.29</v>
      </c>
      <c r="E644" s="2">
        <v>0</v>
      </c>
      <c r="F644" s="2">
        <v>0</v>
      </c>
      <c r="G644" s="3">
        <f t="shared" si="10"/>
        <v>1063186.4440200001</v>
      </c>
      <c r="H644" s="3">
        <f t="shared" si="11"/>
        <v>0.73000000003958121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877201.1399999999</v>
      </c>
      <c r="D645" s="2">
        <f>'PR-RAS'!E652</f>
        <v>905387.29999999981</v>
      </c>
      <c r="E645" s="2">
        <v>0</v>
      </c>
      <c r="F645" s="2">
        <v>0</v>
      </c>
      <c r="G645" s="3">
        <f t="shared" si="10"/>
        <v>1731056.3765599995</v>
      </c>
      <c r="H645" s="3">
        <f t="shared" si="11"/>
        <v>0.43999999971129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v>
      </c>
      <c r="D646" s="2">
        <f>'PR-RAS'!E653</f>
        <v>4</v>
      </c>
      <c r="E646" s="2">
        <v>0</v>
      </c>
      <c r="F646" s="2">
        <v>0</v>
      </c>
      <c r="G646" s="3">
        <f t="shared" si="10"/>
        <v>7.74</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0"/>
        <v>0</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v>
      </c>
      <c r="D648" s="2">
        <f>'PR-RAS'!E655</f>
        <v>4</v>
      </c>
      <c r="E648" s="2">
        <v>0</v>
      </c>
      <c r="F648" s="2">
        <v>0</v>
      </c>
      <c r="G648" s="3">
        <f t="shared" si="10"/>
        <v>7.7640000000000002</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0"/>
        <v>0</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269915.68</v>
      </c>
      <c r="D654" s="2">
        <f>'PR-RAS'!E661</f>
        <v>258113.52</v>
      </c>
      <c r="E654" s="2">
        <v>0</v>
      </c>
      <c r="F654" s="2">
        <v>0</v>
      </c>
      <c r="G654" s="3">
        <f t="shared" si="10"/>
        <v>513351.19615999999</v>
      </c>
      <c r="H654" s="3">
        <f t="shared" si="11"/>
        <v>0.8000000000174623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39.81</v>
      </c>
      <c r="D655" s="2">
        <f>'PR-RAS'!E662</f>
        <v>0</v>
      </c>
      <c r="E655" s="2">
        <v>0</v>
      </c>
      <c r="F655" s="2">
        <v>0</v>
      </c>
      <c r="G655" s="3">
        <f t="shared" si="10"/>
        <v>26.035740000000004</v>
      </c>
      <c r="H655" s="3">
        <f t="shared" si="11"/>
        <v>0.18999999999999773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4992.04</v>
      </c>
      <c r="D658" s="2">
        <f>'PR-RAS'!E665</f>
        <v>0</v>
      </c>
      <c r="E658" s="2">
        <v>0</v>
      </c>
      <c r="F658" s="2">
        <v>0</v>
      </c>
      <c r="G658" s="3">
        <f t="shared" si="10"/>
        <v>3279.7702800000002</v>
      </c>
      <c r="H658" s="3">
        <f t="shared" si="11"/>
        <v>3.999999999996362E-2</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3255.83</v>
      </c>
      <c r="D662" s="2">
        <f>'PR-RAS'!E669</f>
        <v>4052.64</v>
      </c>
      <c r="E662" s="2">
        <v>0</v>
      </c>
      <c r="F662" s="2">
        <v>0</v>
      </c>
      <c r="G662" s="3">
        <f t="shared" si="10"/>
        <v>7509.6937100000005</v>
      </c>
      <c r="H662" s="3">
        <f t="shared" si="11"/>
        <v>0.53000000000020009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0"/>
        <v>0</v>
      </c>
      <c r="H710" s="3">
        <f t="shared" si="11"/>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61.43</v>
      </c>
      <c r="D711" s="2">
        <f>'PR-RAS'!E718</f>
        <v>69.47</v>
      </c>
      <c r="E711" s="2">
        <v>0</v>
      </c>
      <c r="F711" s="2">
        <v>0</v>
      </c>
      <c r="G711" s="3">
        <f t="shared" si="10"/>
        <v>142.2627</v>
      </c>
      <c r="H711" s="3">
        <f t="shared" si="11"/>
        <v>0.89999999999999858</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0"/>
        <v>0</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6068.44</v>
      </c>
      <c r="D715" s="2">
        <f>'PR-RAS'!E722</f>
        <v>5342.6</v>
      </c>
      <c r="E715" s="2">
        <v>0</v>
      </c>
      <c r="F715" s="2">
        <v>0</v>
      </c>
      <c r="G715" s="3">
        <f t="shared" si="10"/>
        <v>11962.098959999999</v>
      </c>
      <c r="H715" s="3">
        <f t="shared" si="11"/>
        <v>0.83999999999923602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2729.18</v>
      </c>
      <c r="D718" s="2">
        <f>'PR-RAS'!E725</f>
        <v>2472.23</v>
      </c>
      <c r="E718" s="2">
        <v>0</v>
      </c>
      <c r="F718" s="2">
        <v>0</v>
      </c>
      <c r="G718" s="3">
        <f t="shared" si="10"/>
        <v>5501.9998799999994</v>
      </c>
      <c r="H718" s="3">
        <f t="shared" si="11"/>
        <v>0.40999999999985448</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998.07</v>
      </c>
      <c r="D719" s="2">
        <f>'PR-RAS'!E726</f>
        <v>931.7</v>
      </c>
      <c r="E719" s="2">
        <v>0</v>
      </c>
      <c r="F719" s="2">
        <v>0</v>
      </c>
      <c r="G719" s="3">
        <f t="shared" si="10"/>
        <v>2054.5354600000001</v>
      </c>
      <c r="H719" s="3">
        <f t="shared" si="11"/>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159.27000000000001</v>
      </c>
      <c r="D752" s="2">
        <f>'PR-RAS'!E759</f>
        <v>610.47</v>
      </c>
      <c r="E752" s="2">
        <v>0</v>
      </c>
      <c r="F752" s="2">
        <v>0</v>
      </c>
      <c r="G752" s="3">
        <f t="shared" si="10"/>
        <v>1036.5377100000001</v>
      </c>
      <c r="H752" s="3">
        <f t="shared" si="11"/>
        <v>0.74000000000003752</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3813</v>
      </c>
      <c r="D766" s="2">
        <f>'PR-RAS'!E773</f>
        <v>0</v>
      </c>
      <c r="E766" s="2">
        <v>0</v>
      </c>
      <c r="F766" s="2">
        <v>0</v>
      </c>
      <c r="G766" s="3">
        <f t="shared" si="10"/>
        <v>2916.9450000000002</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4098.78</v>
      </c>
      <c r="D809" s="2">
        <f>'PR-RAS'!E816</f>
        <v>2541.3200000000002</v>
      </c>
      <c r="E809" s="2">
        <v>0</v>
      </c>
      <c r="F809" s="2">
        <v>0</v>
      </c>
      <c r="G809" s="3">
        <f t="shared" si="10"/>
        <v>7418.5873600000004</v>
      </c>
      <c r="H809" s="3">
        <f t="shared" si="11"/>
        <v>0.54000000000041837</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13272.27</v>
      </c>
      <c r="D812" s="2">
        <f>'PR-RAS'!E819</f>
        <v>16350</v>
      </c>
      <c r="E812" s="2">
        <v>0</v>
      </c>
      <c r="F812" s="2">
        <v>0</v>
      </c>
      <c r="G812" s="3">
        <f t="shared" si="18"/>
        <v>37283.510970000003</v>
      </c>
      <c r="H812" s="3">
        <f t="shared" si="19"/>
        <v>0.27000000000043656</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3583.52</v>
      </c>
      <c r="D814" s="2">
        <f>'PR-RAS'!E821</f>
        <v>2920</v>
      </c>
      <c r="E814" s="2">
        <v>0</v>
      </c>
      <c r="F814" s="2">
        <v>0</v>
      </c>
      <c r="G814" s="3">
        <f t="shared" si="18"/>
        <v>7661.3217599999998</v>
      </c>
      <c r="H814" s="3">
        <f t="shared" si="19"/>
        <v>0.48000000000001819</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1858.12</v>
      </c>
      <c r="D816" s="2">
        <f>'PR-RAS'!E823</f>
        <v>398.16</v>
      </c>
      <c r="E816" s="2">
        <v>0</v>
      </c>
      <c r="F816" s="2">
        <v>0</v>
      </c>
      <c r="G816" s="3">
        <f t="shared" si="18"/>
        <v>2163.3685999999998</v>
      </c>
      <c r="H816" s="3">
        <f t="shared" si="19"/>
        <v>0.27999999999991587</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38935</v>
      </c>
      <c r="E822" s="2">
        <v>0</v>
      </c>
      <c r="F822" s="2">
        <v>0</v>
      </c>
      <c r="G822" s="3">
        <f t="shared" si="18"/>
        <v>63931.27</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4000</v>
      </c>
      <c r="E843" s="2">
        <v>0</v>
      </c>
      <c r="F843" s="2">
        <v>0</v>
      </c>
      <c r="G843" s="3">
        <f t="shared" si="18"/>
        <v>6736</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0</v>
      </c>
      <c r="D984" s="7">
        <f>BILANCA!E6</f>
        <v>0</v>
      </c>
      <c r="E984" s="7">
        <v>0</v>
      </c>
      <c r="F984" s="7">
        <v>0</v>
      </c>
      <c r="G984" s="8">
        <f t="shared" ref="G984:G1241" si="22">B984/1000*C984+B984/500*D984</f>
        <v>0</v>
      </c>
      <c r="H984" s="8">
        <f t="shared" si="19"/>
        <v>0</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0</v>
      </c>
      <c r="D985" s="2">
        <f>BILANCA!E7</f>
        <v>0</v>
      </c>
      <c r="E985" s="2">
        <v>0</v>
      </c>
      <c r="F985" s="2">
        <v>0</v>
      </c>
      <c r="G985" s="3">
        <f t="shared" si="22"/>
        <v>0</v>
      </c>
      <c r="H985" s="3">
        <f t="shared" si="19"/>
        <v>0</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0</v>
      </c>
      <c r="D990" s="2">
        <f>BILANCA!E12</f>
        <v>0</v>
      </c>
      <c r="E990" s="2">
        <v>0</v>
      </c>
      <c r="F990" s="2">
        <v>0</v>
      </c>
      <c r="G990" s="3">
        <f t="shared" si="22"/>
        <v>0</v>
      </c>
      <c r="H990" s="3">
        <f t="shared" si="19"/>
        <v>0</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0</v>
      </c>
      <c r="D997" s="2">
        <f>BILANCA!E19</f>
        <v>0</v>
      </c>
      <c r="E997" s="2">
        <v>0</v>
      </c>
      <c r="F997" s="2">
        <v>0</v>
      </c>
      <c r="G997" s="3">
        <f t="shared" si="22"/>
        <v>0</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0</v>
      </c>
      <c r="D998" s="2">
        <f>BILANCA!E20</f>
        <v>0</v>
      </c>
      <c r="E998" s="2">
        <v>0</v>
      </c>
      <c r="F998" s="2">
        <v>0</v>
      </c>
      <c r="G998" s="3">
        <f t="shared" si="22"/>
        <v>0</v>
      </c>
      <c r="H998" s="3">
        <f t="shared" si="19"/>
        <v>0</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22"/>
        <v>0</v>
      </c>
      <c r="H1004" s="3">
        <f t="shared" si="19"/>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0</v>
      </c>
      <c r="D1006" s="2">
        <f>BILANCA!E28</f>
        <v>0</v>
      </c>
      <c r="E1006" s="2">
        <v>0</v>
      </c>
      <c r="F1006" s="2">
        <v>0</v>
      </c>
      <c r="G1006" s="3">
        <f t="shared" si="22"/>
        <v>0</v>
      </c>
      <c r="H1006" s="3">
        <f t="shared" si="19"/>
        <v>0</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0</v>
      </c>
      <c r="E1033" s="2">
        <v>0</v>
      </c>
      <c r="F1033" s="2">
        <v>0</v>
      </c>
      <c r="G1033" s="3">
        <f t="shared" si="22"/>
        <v>0</v>
      </c>
      <c r="H1033" s="3">
        <f t="shared" si="19"/>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0</v>
      </c>
      <c r="D1046" s="2">
        <f>BILANCA!E68</f>
        <v>0</v>
      </c>
      <c r="E1046" s="2">
        <v>0</v>
      </c>
      <c r="F1046" s="2">
        <v>0</v>
      </c>
      <c r="G1046" s="3">
        <f t="shared" si="22"/>
        <v>0</v>
      </c>
      <c r="H1046" s="3">
        <f t="shared" si="19"/>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0</v>
      </c>
      <c r="D1047" s="2">
        <f>BILANCA!E69</f>
        <v>0</v>
      </c>
      <c r="E1047" s="2">
        <v>0</v>
      </c>
      <c r="F1047" s="2">
        <v>0</v>
      </c>
      <c r="G1047" s="3">
        <f t="shared" si="22"/>
        <v>0</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0</v>
      </c>
      <c r="D1048" s="2">
        <f>BILANCA!E70</f>
        <v>0</v>
      </c>
      <c r="E1048" s="2">
        <v>0</v>
      </c>
      <c r="F1048" s="2">
        <v>0</v>
      </c>
      <c r="G1048" s="3">
        <f t="shared" si="22"/>
        <v>0</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22"/>
        <v>0</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0</v>
      </c>
      <c r="D1152" s="2">
        <f>BILANCA!E175</f>
        <v>0</v>
      </c>
      <c r="E1152" s="2">
        <v>0</v>
      </c>
      <c r="F1152" s="2">
        <v>0</v>
      </c>
      <c r="G1152" s="3">
        <f t="shared" si="22"/>
        <v>0</v>
      </c>
      <c r="H1152" s="3">
        <f t="shared" si="23"/>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0</v>
      </c>
      <c r="D1153" s="2">
        <f>BILANCA!E176</f>
        <v>0</v>
      </c>
      <c r="E1153" s="2">
        <v>0</v>
      </c>
      <c r="F1153" s="2">
        <v>0</v>
      </c>
      <c r="G1153" s="3">
        <f t="shared" si="22"/>
        <v>0</v>
      </c>
      <c r="H1153" s="3">
        <f t="shared" si="2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0</v>
      </c>
      <c r="D1154" s="2">
        <f>BILANCA!E177</f>
        <v>0</v>
      </c>
      <c r="E1154" s="2">
        <v>0</v>
      </c>
      <c r="F1154" s="2">
        <v>0</v>
      </c>
      <c r="G1154" s="3">
        <f t="shared" si="22"/>
        <v>0</v>
      </c>
      <c r="H1154" s="3">
        <f t="shared" si="2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0</v>
      </c>
      <c r="D1156" s="2">
        <f>BILANCA!E179</f>
        <v>0</v>
      </c>
      <c r="E1156" s="2">
        <v>0</v>
      </c>
      <c r="F1156" s="2">
        <v>0</v>
      </c>
      <c r="G1156" s="3">
        <f t="shared" si="22"/>
        <v>0</v>
      </c>
      <c r="H1156" s="3">
        <f t="shared" si="2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0</v>
      </c>
      <c r="D1214" s="2">
        <f>BILANCA!E237</f>
        <v>0</v>
      </c>
      <c r="E1214" s="2">
        <v>0</v>
      </c>
      <c r="F1214" s="2">
        <v>0</v>
      </c>
      <c r="G1214" s="3">
        <f t="shared" si="22"/>
        <v>0</v>
      </c>
      <c r="H1214" s="3">
        <f t="shared" si="2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0</v>
      </c>
      <c r="D1215" s="2">
        <f>BILANCA!E238</f>
        <v>0</v>
      </c>
      <c r="E1215" s="2">
        <v>0</v>
      </c>
      <c r="F1215" s="2">
        <v>0</v>
      </c>
      <c r="G1215" s="3">
        <f t="shared" si="22"/>
        <v>0</v>
      </c>
      <c r="H1215" s="3">
        <f t="shared" si="2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0</v>
      </c>
      <c r="D1216" s="2">
        <f>BILANCA!E239</f>
        <v>0</v>
      </c>
      <c r="E1216" s="2">
        <v>0</v>
      </c>
      <c r="F1216" s="2">
        <v>0</v>
      </c>
      <c r="G1216" s="3">
        <f t="shared" si="22"/>
        <v>0</v>
      </c>
      <c r="H1216" s="3">
        <f t="shared" si="2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0</v>
      </c>
      <c r="D1217" s="2">
        <f>BILANCA!E240</f>
        <v>0</v>
      </c>
      <c r="E1217" s="2">
        <v>0</v>
      </c>
      <c r="F1217" s="2">
        <v>0</v>
      </c>
      <c r="G1217" s="3">
        <f t="shared" si="22"/>
        <v>0</v>
      </c>
      <c r="H1217" s="3">
        <f t="shared" si="2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0</v>
      </c>
      <c r="D1222" s="2">
        <f>BILANCA!E245</f>
        <v>0</v>
      </c>
      <c r="E1222" s="2">
        <v>0</v>
      </c>
      <c r="F1222" s="2">
        <v>0</v>
      </c>
      <c r="G1222" s="3">
        <f t="shared" si="22"/>
        <v>0</v>
      </c>
      <c r="H1222" s="3">
        <f t="shared" si="2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0</v>
      </c>
      <c r="D1435" s="14">
        <f>'RAS-funkcijski'!E141</f>
        <v>0</v>
      </c>
      <c r="E1435" s="14">
        <v>0</v>
      </c>
      <c r="F1435" s="14">
        <v>0</v>
      </c>
      <c r="G1435" s="15">
        <f t="shared" si="24"/>
        <v>0</v>
      </c>
      <c r="H1435" s="15">
        <f t="shared" si="27"/>
        <v>0</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18209.990000000002</v>
      </c>
      <c r="D1480" s="7"/>
      <c r="E1480" s="7">
        <v>0</v>
      </c>
      <c r="F1480" s="7">
        <v>0</v>
      </c>
      <c r="G1480" s="8">
        <f t="shared" ref="G1480:G1580" si="34">B1480/1000*C1480</f>
        <v>18.209990000000001</v>
      </c>
      <c r="H1480" s="8">
        <f t="shared" ref="H1480:H1580" si="35">ABS(C1480-ROUND(C1480,0))</f>
        <v>9.9999999983992893E-3</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549212.39</v>
      </c>
      <c r="D1481" s="2">
        <v>0</v>
      </c>
      <c r="E1481" s="2">
        <v>0</v>
      </c>
      <c r="F1481" s="2">
        <v>0</v>
      </c>
      <c r="G1481" s="3">
        <f t="shared" si="34"/>
        <v>1098.4247800000001</v>
      </c>
      <c r="H1481" s="3">
        <f t="shared" si="35"/>
        <v>0.39000000001396984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231781.13</v>
      </c>
      <c r="D1483" s="2">
        <v>0</v>
      </c>
      <c r="E1483" s="2">
        <v>0</v>
      </c>
      <c r="F1483" s="2">
        <v>0</v>
      </c>
      <c r="G1483" s="3">
        <f t="shared" si="34"/>
        <v>927.12452000000008</v>
      </c>
      <c r="H1483" s="3">
        <f t="shared" si="35"/>
        <v>0.13000000000465661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36375.89</v>
      </c>
      <c r="D1484" s="2">
        <v>0</v>
      </c>
      <c r="E1484" s="2">
        <v>0</v>
      </c>
      <c r="F1484" s="2">
        <v>0</v>
      </c>
      <c r="G1484" s="3">
        <f t="shared" si="34"/>
        <v>181.87944999999999</v>
      </c>
      <c r="H1484" s="3">
        <f t="shared" si="35"/>
        <v>0.11000000000058208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180812.23</v>
      </c>
      <c r="D1485" s="2">
        <v>0</v>
      </c>
      <c r="E1485" s="2">
        <v>0</v>
      </c>
      <c r="F1485" s="2">
        <v>0</v>
      </c>
      <c r="G1485" s="3">
        <f t="shared" si="34"/>
        <v>1084.87338</v>
      </c>
      <c r="H1485" s="3">
        <f t="shared" si="35"/>
        <v>0.23000000001047738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575.89</v>
      </c>
      <c r="D1486" s="2">
        <v>0</v>
      </c>
      <c r="E1486" s="2">
        <v>0</v>
      </c>
      <c r="F1486" s="2">
        <v>0</v>
      </c>
      <c r="G1486" s="3">
        <f t="shared" si="34"/>
        <v>4.0312299999999999</v>
      </c>
      <c r="H1486" s="3">
        <f t="shared" si="35"/>
        <v>0.11000000000001364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610.47</v>
      </c>
      <c r="D1487" s="2">
        <v>0</v>
      </c>
      <c r="E1487" s="2">
        <v>0</v>
      </c>
      <c r="F1487" s="2">
        <v>0</v>
      </c>
      <c r="G1487" s="3">
        <f t="shared" si="34"/>
        <v>4.8837600000000005</v>
      </c>
      <c r="H1487" s="3">
        <f t="shared" si="35"/>
        <v>0.47000000000002728</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132.72</v>
      </c>
      <c r="D1489" s="2">
        <v>0</v>
      </c>
      <c r="E1489" s="2">
        <v>0</v>
      </c>
      <c r="F1489" s="2">
        <v>0</v>
      </c>
      <c r="G1489" s="3">
        <f t="shared" si="34"/>
        <v>1.3271999999999999</v>
      </c>
      <c r="H1489" s="3">
        <f t="shared" si="35"/>
        <v>0.28000000000000114</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13273.93</v>
      </c>
      <c r="D1491" s="2">
        <v>0</v>
      </c>
      <c r="E1491" s="2">
        <v>0</v>
      </c>
      <c r="F1491" s="2">
        <v>0</v>
      </c>
      <c r="G1491" s="3">
        <f t="shared" si="34"/>
        <v>159.28716</v>
      </c>
      <c r="H1491" s="3">
        <f t="shared" si="35"/>
        <v>6.9999999999708962E-2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317431.26</v>
      </c>
      <c r="D1492" s="2">
        <v>0</v>
      </c>
      <c r="E1492" s="2">
        <v>0</v>
      </c>
      <c r="F1492" s="2">
        <v>0</v>
      </c>
      <c r="G1492" s="3">
        <f t="shared" si="34"/>
        <v>4126.6063800000002</v>
      </c>
      <c r="H1492" s="3">
        <f t="shared" si="35"/>
        <v>0.26000000000931323</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542018.17000000004</v>
      </c>
      <c r="D1499" s="2">
        <v>0</v>
      </c>
      <c r="E1499" s="2">
        <v>0</v>
      </c>
      <c r="F1499" s="2">
        <v>0</v>
      </c>
      <c r="G1499" s="3">
        <f t="shared" si="34"/>
        <v>10840.3634</v>
      </c>
      <c r="H1499" s="3">
        <f t="shared" si="35"/>
        <v>0.17000000004190952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224586.91000000003</v>
      </c>
      <c r="D1501" s="2">
        <v>0</v>
      </c>
      <c r="E1501" s="2">
        <v>0</v>
      </c>
      <c r="F1501" s="2">
        <v>0</v>
      </c>
      <c r="G1501" s="3">
        <f t="shared" si="34"/>
        <v>4940.9120200000007</v>
      </c>
      <c r="H1501" s="3">
        <f t="shared" si="35"/>
        <v>8.999999996740371E-2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36375.89</v>
      </c>
      <c r="D1502" s="2">
        <v>0</v>
      </c>
      <c r="E1502" s="2">
        <v>0</v>
      </c>
      <c r="F1502" s="2">
        <v>0</v>
      </c>
      <c r="G1502" s="3">
        <f t="shared" si="34"/>
        <v>836.64546999999993</v>
      </c>
      <c r="H1502" s="3">
        <f t="shared" si="35"/>
        <v>0.11000000000058208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184632.18</v>
      </c>
      <c r="D1503" s="2">
        <v>0</v>
      </c>
      <c r="E1503" s="2">
        <v>0</v>
      </c>
      <c r="F1503" s="2">
        <v>0</v>
      </c>
      <c r="G1503" s="3">
        <f t="shared" si="34"/>
        <v>4431.1723199999997</v>
      </c>
      <c r="H1503" s="3">
        <f t="shared" si="35"/>
        <v>0.17999999999301508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575.89</v>
      </c>
      <c r="D1504" s="2">
        <v>0</v>
      </c>
      <c r="E1504" s="2">
        <v>0</v>
      </c>
      <c r="F1504" s="2">
        <v>0</v>
      </c>
      <c r="G1504" s="3">
        <f t="shared" si="34"/>
        <v>14.39725</v>
      </c>
      <c r="H1504" s="3">
        <f t="shared" si="35"/>
        <v>0.11000000000001364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610.47</v>
      </c>
      <c r="D1505" s="2">
        <v>0</v>
      </c>
      <c r="E1505" s="2">
        <v>0</v>
      </c>
      <c r="F1505" s="2">
        <v>0</v>
      </c>
      <c r="G1505" s="3">
        <f t="shared" si="34"/>
        <v>15.87222</v>
      </c>
      <c r="H1505" s="3">
        <f t="shared" si="35"/>
        <v>0.47000000000002728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132.72</v>
      </c>
      <c r="D1507" s="2">
        <v>0</v>
      </c>
      <c r="E1507" s="2">
        <v>0</v>
      </c>
      <c r="F1507" s="2">
        <v>0</v>
      </c>
      <c r="G1507" s="3">
        <f t="shared" si="34"/>
        <v>3.7161599999999999</v>
      </c>
      <c r="H1507" s="3">
        <f t="shared" si="35"/>
        <v>0.28000000000000114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2259.7600000000002</v>
      </c>
      <c r="D1509" s="2">
        <v>0</v>
      </c>
      <c r="E1509" s="2">
        <v>0</v>
      </c>
      <c r="F1509" s="2">
        <v>0</v>
      </c>
      <c r="G1509" s="3">
        <f t="shared" si="34"/>
        <v>67.7928</v>
      </c>
      <c r="H1509" s="3">
        <f t="shared" si="35"/>
        <v>0.23999999999978172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317431.26</v>
      </c>
      <c r="D1510" s="2">
        <v>0</v>
      </c>
      <c r="E1510" s="2">
        <v>0</v>
      </c>
      <c r="F1510" s="2">
        <v>0</v>
      </c>
      <c r="G1510" s="3">
        <f t="shared" si="34"/>
        <v>9840.3690600000009</v>
      </c>
      <c r="H1510" s="3">
        <f t="shared" si="35"/>
        <v>0.26000000000931323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25404.209999999963</v>
      </c>
      <c r="D1517" s="2">
        <v>0</v>
      </c>
      <c r="E1517" s="2">
        <v>0</v>
      </c>
      <c r="F1517" s="2">
        <v>0</v>
      </c>
      <c r="G1517" s="3">
        <f t="shared" si="34"/>
        <v>965.35997999999859</v>
      </c>
      <c r="H1517" s="3">
        <f t="shared" si="35"/>
        <v>0.2099999999627471</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25404.21</v>
      </c>
      <c r="D1576" s="2">
        <v>0</v>
      </c>
      <c r="E1576" s="2">
        <v>0</v>
      </c>
      <c r="F1576" s="2">
        <v>0</v>
      </c>
      <c r="G1576" s="3">
        <f t="shared" si="34"/>
        <v>2464.2083699999998</v>
      </c>
      <c r="H1576" s="3">
        <f t="shared" si="35"/>
        <v>0.20999999999912689</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25404.21</v>
      </c>
      <c r="D1578" s="2">
        <v>0</v>
      </c>
      <c r="E1578" s="2">
        <v>0</v>
      </c>
      <c r="F1578" s="2">
        <v>0</v>
      </c>
      <c r="G1578" s="3">
        <f t="shared" si="34"/>
        <v>2515.0167900000001</v>
      </c>
      <c r="H1578" s="3">
        <f t="shared" si="35"/>
        <v>0.20999999999912689</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65" t="s">
        <v>3300</v>
      </c>
      <c r="B1" s="365"/>
      <c r="C1" s="365"/>
    </row>
    <row r="2" spans="1:17" ht="33" customHeight="1" x14ac:dyDescent="0.2">
      <c r="A2" s="366" t="s">
        <v>3301</v>
      </c>
      <c r="B2" s="367"/>
      <c r="C2" s="359"/>
      <c r="D2" s="5"/>
      <c r="E2" s="5"/>
      <c r="F2" s="5"/>
      <c r="G2" s="5"/>
      <c r="H2" s="5"/>
      <c r="I2" s="5"/>
      <c r="J2" s="5"/>
      <c r="K2" s="5"/>
      <c r="L2" s="5"/>
      <c r="M2" s="5"/>
      <c r="N2" s="5"/>
      <c r="O2" s="5"/>
      <c r="P2" s="5"/>
      <c r="Q2" s="5"/>
    </row>
    <row r="3" spans="1:17" ht="18.75" customHeight="1" x14ac:dyDescent="0.2">
      <c r="A3" s="297" t="s">
        <v>3302</v>
      </c>
      <c r="B3" s="368" t="s">
        <v>3303</v>
      </c>
      <c r="C3" s="359"/>
      <c r="D3" s="5"/>
      <c r="E3" s="5"/>
      <c r="F3" s="5"/>
      <c r="G3" s="5"/>
      <c r="H3" s="5"/>
      <c r="I3" s="5"/>
      <c r="J3" s="5"/>
      <c r="K3" s="5"/>
      <c r="L3" s="5"/>
      <c r="M3" s="5"/>
      <c r="N3" s="5"/>
      <c r="O3" s="5"/>
      <c r="P3" s="5"/>
      <c r="Q3" s="5"/>
    </row>
    <row r="4" spans="1:17" ht="37.5" hidden="1" customHeight="1" x14ac:dyDescent="0.2">
      <c r="A4" s="298" t="s">
        <v>3304</v>
      </c>
      <c r="B4" s="358" t="s">
        <v>3305</v>
      </c>
      <c r="C4" s="359"/>
      <c r="D4" s="5"/>
      <c r="E4" s="5"/>
      <c r="F4" s="5"/>
      <c r="G4" s="5"/>
      <c r="H4" s="5"/>
      <c r="I4" s="5"/>
      <c r="J4" s="5"/>
      <c r="K4" s="5"/>
      <c r="L4" s="5"/>
      <c r="M4" s="5"/>
      <c r="N4" s="5"/>
      <c r="O4" s="5"/>
      <c r="P4" s="5"/>
      <c r="Q4" s="5"/>
    </row>
    <row r="5" spans="1:17" ht="48" hidden="1" customHeight="1" x14ac:dyDescent="0.2">
      <c r="A5" s="298" t="s">
        <v>3304</v>
      </c>
      <c r="B5" s="358" t="s">
        <v>3306</v>
      </c>
      <c r="C5" s="359"/>
      <c r="D5" s="5"/>
      <c r="E5" s="5"/>
      <c r="F5" s="5"/>
      <c r="G5" s="5"/>
      <c r="H5" s="5"/>
      <c r="I5" s="5"/>
      <c r="J5" s="5"/>
      <c r="K5" s="5"/>
      <c r="L5" s="5"/>
      <c r="M5" s="5"/>
      <c r="N5" s="5"/>
      <c r="O5" s="5"/>
      <c r="P5" s="5"/>
      <c r="Q5" s="5"/>
    </row>
    <row r="6" spans="1:17" ht="59.25" hidden="1" customHeight="1" x14ac:dyDescent="0.2">
      <c r="A6" s="298" t="s">
        <v>3304</v>
      </c>
      <c r="B6" s="358" t="s">
        <v>3307</v>
      </c>
      <c r="C6" s="359"/>
      <c r="D6" s="5"/>
      <c r="E6" s="5"/>
      <c r="F6" s="5"/>
      <c r="G6" s="5"/>
      <c r="H6" s="5"/>
      <c r="I6" s="5"/>
      <c r="J6" s="5"/>
      <c r="K6" s="5"/>
      <c r="L6" s="5"/>
      <c r="M6" s="5"/>
      <c r="N6" s="5"/>
      <c r="O6" s="5"/>
      <c r="P6" s="5"/>
      <c r="Q6" s="5"/>
    </row>
    <row r="7" spans="1:17" ht="48" hidden="1" customHeight="1" x14ac:dyDescent="0.2">
      <c r="A7" s="298" t="s">
        <v>3308</v>
      </c>
      <c r="B7" s="358" t="s">
        <v>3309</v>
      </c>
      <c r="C7" s="359"/>
      <c r="D7" s="5"/>
      <c r="E7" s="5"/>
      <c r="F7" s="5"/>
      <c r="G7" s="5"/>
      <c r="H7" s="5"/>
      <c r="I7" s="5"/>
      <c r="J7" s="5"/>
      <c r="K7" s="5"/>
      <c r="L7" s="5"/>
      <c r="M7" s="5"/>
      <c r="N7" s="5"/>
      <c r="O7" s="5"/>
      <c r="P7" s="5"/>
      <c r="Q7" s="5"/>
    </row>
    <row r="8" spans="1:17" ht="41.25" hidden="1" customHeight="1" x14ac:dyDescent="0.2">
      <c r="A8" s="298" t="s">
        <v>3310</v>
      </c>
      <c r="B8" s="358" t="s">
        <v>3311</v>
      </c>
      <c r="C8" s="359"/>
      <c r="D8" s="5"/>
      <c r="E8" s="5"/>
      <c r="F8" s="5"/>
      <c r="G8" s="5"/>
      <c r="H8" s="5"/>
      <c r="I8" s="5"/>
      <c r="J8" s="5"/>
      <c r="K8" s="5"/>
      <c r="L8" s="5"/>
      <c r="M8" s="5"/>
      <c r="N8" s="5"/>
      <c r="O8" s="5"/>
      <c r="P8" s="5"/>
      <c r="Q8" s="5"/>
    </row>
    <row r="9" spans="1:17" ht="59.25" hidden="1" customHeight="1" x14ac:dyDescent="0.2">
      <c r="A9" s="298" t="s">
        <v>3312</v>
      </c>
      <c r="B9" s="358" t="s">
        <v>3313</v>
      </c>
      <c r="C9" s="359"/>
      <c r="D9" s="5"/>
      <c r="E9" s="5"/>
      <c r="F9" s="5"/>
      <c r="G9" s="5"/>
      <c r="H9" s="5"/>
      <c r="I9" s="5"/>
      <c r="J9" s="5"/>
      <c r="K9" s="5"/>
      <c r="L9" s="5"/>
      <c r="M9" s="5"/>
      <c r="N9" s="5"/>
      <c r="O9" s="5"/>
      <c r="P9" s="5"/>
      <c r="Q9" s="5"/>
    </row>
    <row r="10" spans="1:17" ht="61.5" hidden="1" customHeight="1" x14ac:dyDescent="0.2">
      <c r="A10" s="298" t="s">
        <v>3312</v>
      </c>
      <c r="B10" s="358" t="s">
        <v>3314</v>
      </c>
      <c r="C10" s="359"/>
      <c r="D10" s="5"/>
      <c r="E10" s="5"/>
      <c r="F10" s="5"/>
      <c r="G10" s="5"/>
      <c r="H10" s="5"/>
      <c r="I10" s="5"/>
      <c r="J10" s="5"/>
      <c r="K10" s="5"/>
      <c r="L10" s="5"/>
      <c r="M10" s="5"/>
      <c r="N10" s="5"/>
      <c r="O10" s="5"/>
      <c r="P10" s="5"/>
      <c r="Q10" s="5"/>
    </row>
    <row r="11" spans="1:17" ht="43.5" hidden="1" customHeight="1" x14ac:dyDescent="0.2">
      <c r="A11" s="298" t="s">
        <v>3312</v>
      </c>
      <c r="B11" s="358" t="s">
        <v>3315</v>
      </c>
      <c r="C11" s="359"/>
      <c r="D11" s="5"/>
      <c r="E11" s="5"/>
      <c r="F11" s="5"/>
      <c r="G11" s="5"/>
      <c r="H11" s="5"/>
      <c r="I11" s="5"/>
      <c r="J11" s="5"/>
      <c r="K11" s="5"/>
      <c r="L11" s="5"/>
      <c r="M11" s="5"/>
      <c r="N11" s="5"/>
      <c r="O11" s="5"/>
      <c r="P11" s="5"/>
      <c r="Q11" s="5"/>
    </row>
    <row r="12" spans="1:17" ht="27.75" hidden="1" customHeight="1" x14ac:dyDescent="0.2">
      <c r="A12" s="298" t="s">
        <v>3316</v>
      </c>
      <c r="B12" s="358" t="s">
        <v>3317</v>
      </c>
      <c r="C12" s="359"/>
      <c r="D12" s="5"/>
      <c r="E12" s="5"/>
      <c r="F12" s="5"/>
      <c r="G12" s="5"/>
      <c r="H12" s="5"/>
      <c r="I12" s="5"/>
      <c r="J12" s="5"/>
      <c r="K12" s="5"/>
      <c r="L12" s="5"/>
      <c r="M12" s="5"/>
      <c r="N12" s="5"/>
      <c r="O12" s="5"/>
      <c r="P12" s="5"/>
      <c r="Q12" s="5"/>
    </row>
    <row r="13" spans="1:17" ht="27.75" hidden="1" customHeight="1" x14ac:dyDescent="0.2">
      <c r="A13" s="298" t="s">
        <v>3318</v>
      </c>
      <c r="B13" s="358" t="s">
        <v>3319</v>
      </c>
      <c r="C13" s="359"/>
      <c r="D13" s="5"/>
      <c r="E13" s="5"/>
      <c r="F13" s="5"/>
      <c r="G13" s="5"/>
      <c r="H13" s="5"/>
      <c r="I13" s="5"/>
      <c r="J13" s="5"/>
      <c r="K13" s="5"/>
      <c r="L13" s="5"/>
      <c r="M13" s="5"/>
      <c r="N13" s="5"/>
      <c r="O13" s="5"/>
      <c r="P13" s="5"/>
      <c r="Q13" s="5"/>
    </row>
    <row r="14" spans="1:17" ht="45.75" hidden="1" customHeight="1" x14ac:dyDescent="0.2">
      <c r="A14" s="298" t="s">
        <v>3320</v>
      </c>
      <c r="B14" s="358" t="s">
        <v>3321</v>
      </c>
      <c r="C14" s="359"/>
      <c r="D14" s="5"/>
      <c r="E14" s="5"/>
      <c r="F14" s="5"/>
      <c r="G14" s="5"/>
      <c r="H14" s="5"/>
      <c r="I14" s="5"/>
      <c r="J14" s="5"/>
      <c r="K14" s="5"/>
      <c r="L14" s="5"/>
      <c r="M14" s="5"/>
      <c r="N14" s="5"/>
      <c r="O14" s="5"/>
      <c r="P14" s="5"/>
      <c r="Q14" s="5"/>
    </row>
    <row r="15" spans="1:17" ht="45.75" hidden="1" customHeight="1" x14ac:dyDescent="0.2">
      <c r="A15" s="298" t="s">
        <v>3322</v>
      </c>
      <c r="B15" s="358" t="s">
        <v>3323</v>
      </c>
      <c r="C15" s="359"/>
      <c r="D15" s="5"/>
      <c r="E15" s="5"/>
      <c r="F15" s="5"/>
      <c r="G15" s="5"/>
      <c r="H15" s="5"/>
      <c r="I15" s="5"/>
      <c r="J15" s="5"/>
      <c r="K15" s="5"/>
      <c r="L15" s="5"/>
      <c r="M15" s="5"/>
      <c r="N15" s="5"/>
      <c r="O15" s="5"/>
      <c r="P15" s="5"/>
      <c r="Q15" s="5"/>
    </row>
    <row r="16" spans="1:17" ht="51" hidden="1" customHeight="1" x14ac:dyDescent="0.2">
      <c r="A16" s="298" t="s">
        <v>3324</v>
      </c>
      <c r="B16" s="358" t="s">
        <v>3325</v>
      </c>
      <c r="C16" s="359"/>
      <c r="D16" s="5"/>
      <c r="E16" s="5"/>
      <c r="F16" s="5"/>
      <c r="G16" s="5"/>
      <c r="H16" s="5"/>
      <c r="I16" s="5"/>
      <c r="J16" s="5"/>
      <c r="K16" s="5"/>
      <c r="L16" s="5"/>
      <c r="M16" s="5"/>
      <c r="N16" s="5"/>
      <c r="O16" s="5"/>
      <c r="P16" s="5"/>
      <c r="Q16" s="5"/>
    </row>
    <row r="17" spans="1:17" ht="27.75" hidden="1" customHeight="1" x14ac:dyDescent="0.2">
      <c r="A17" s="298" t="s">
        <v>3326</v>
      </c>
      <c r="B17" s="358" t="s">
        <v>3327</v>
      </c>
      <c r="C17" s="359"/>
      <c r="D17" s="5"/>
      <c r="E17" s="5"/>
      <c r="F17" s="5"/>
      <c r="G17" s="5"/>
      <c r="H17" s="5"/>
      <c r="I17" s="5"/>
      <c r="J17" s="5"/>
      <c r="K17" s="5"/>
      <c r="L17" s="5"/>
      <c r="M17" s="5"/>
      <c r="N17" s="5"/>
      <c r="O17" s="5"/>
      <c r="P17" s="5"/>
      <c r="Q17" s="5"/>
    </row>
    <row r="18" spans="1:17" ht="27.75" hidden="1" customHeight="1" x14ac:dyDescent="0.2">
      <c r="A18" s="298" t="s">
        <v>3328</v>
      </c>
      <c r="B18" s="358" t="s">
        <v>3329</v>
      </c>
      <c r="C18" s="359"/>
      <c r="D18" s="5"/>
      <c r="E18" s="5"/>
      <c r="F18" s="5"/>
      <c r="G18" s="5"/>
      <c r="H18" s="5"/>
      <c r="I18" s="5"/>
      <c r="J18" s="5"/>
      <c r="K18" s="5"/>
      <c r="L18" s="5"/>
      <c r="M18" s="5"/>
      <c r="N18" s="5"/>
      <c r="O18" s="5"/>
      <c r="P18" s="5"/>
      <c r="Q18" s="5"/>
    </row>
    <row r="19" spans="1:17" ht="45" hidden="1" customHeight="1" x14ac:dyDescent="0.2">
      <c r="A19" s="298" t="s">
        <v>3328</v>
      </c>
      <c r="B19" s="358" t="s">
        <v>3330</v>
      </c>
      <c r="C19" s="359"/>
      <c r="D19" s="5"/>
      <c r="E19" s="5"/>
      <c r="F19" s="5"/>
      <c r="G19" s="5"/>
      <c r="H19" s="5"/>
      <c r="I19" s="5"/>
      <c r="J19" s="5"/>
      <c r="K19" s="5"/>
      <c r="L19" s="5"/>
      <c r="M19" s="5"/>
      <c r="N19" s="5"/>
      <c r="O19" s="5"/>
      <c r="P19" s="5"/>
      <c r="Q19" s="5"/>
    </row>
    <row r="20" spans="1:17" ht="45" hidden="1" customHeight="1" x14ac:dyDescent="0.2">
      <c r="A20" s="298" t="s">
        <v>3331</v>
      </c>
      <c r="B20" s="358" t="s">
        <v>3332</v>
      </c>
      <c r="C20" s="359"/>
      <c r="D20" s="5"/>
      <c r="E20" s="5"/>
      <c r="F20" s="5"/>
      <c r="G20" s="5"/>
      <c r="H20" s="5"/>
      <c r="I20" s="5"/>
      <c r="J20" s="5"/>
      <c r="K20" s="5"/>
      <c r="L20" s="5"/>
      <c r="M20" s="5"/>
      <c r="N20" s="5"/>
      <c r="O20" s="5"/>
      <c r="P20" s="5"/>
      <c r="Q20" s="5"/>
    </row>
    <row r="21" spans="1:17" ht="30" hidden="1" customHeight="1" x14ac:dyDescent="0.2">
      <c r="A21" s="298" t="s">
        <v>3333</v>
      </c>
      <c r="B21" s="358" t="s">
        <v>3334</v>
      </c>
      <c r="C21" s="359"/>
      <c r="D21" s="5"/>
      <c r="E21" s="5"/>
      <c r="F21" s="5"/>
      <c r="G21" s="5"/>
      <c r="H21" s="5"/>
      <c r="I21" s="5"/>
      <c r="J21" s="5"/>
      <c r="K21" s="5"/>
      <c r="L21" s="5"/>
      <c r="M21" s="5"/>
      <c r="N21" s="5"/>
      <c r="O21" s="5"/>
      <c r="P21" s="5"/>
      <c r="Q21" s="5"/>
    </row>
    <row r="22" spans="1:17" ht="30" hidden="1" customHeight="1" x14ac:dyDescent="0.2">
      <c r="A22" s="298" t="s">
        <v>3335</v>
      </c>
      <c r="B22" s="358" t="s">
        <v>3336</v>
      </c>
      <c r="C22" s="359"/>
      <c r="D22" s="5"/>
      <c r="E22" s="5"/>
      <c r="F22" s="5"/>
      <c r="G22" s="5"/>
      <c r="H22" s="5"/>
      <c r="I22" s="5"/>
      <c r="J22" s="5"/>
      <c r="K22" s="5"/>
      <c r="L22" s="5"/>
      <c r="M22" s="5"/>
      <c r="N22" s="5"/>
      <c r="O22" s="5"/>
      <c r="P22" s="5"/>
      <c r="Q22" s="5"/>
    </row>
    <row r="23" spans="1:17" ht="30" hidden="1" customHeight="1" x14ac:dyDescent="0.2">
      <c r="A23" s="298" t="s">
        <v>3337</v>
      </c>
      <c r="B23" s="358" t="s">
        <v>3338</v>
      </c>
      <c r="C23" s="359"/>
      <c r="D23" s="5"/>
      <c r="E23" s="5"/>
      <c r="F23" s="5"/>
      <c r="G23" s="5"/>
      <c r="H23" s="5"/>
      <c r="I23" s="5"/>
      <c r="J23" s="5"/>
      <c r="K23" s="5"/>
      <c r="L23" s="5"/>
      <c r="M23" s="5"/>
      <c r="N23" s="5"/>
      <c r="O23" s="5"/>
      <c r="P23" s="5"/>
      <c r="Q23" s="5"/>
    </row>
    <row r="24" spans="1:17" ht="30" hidden="1" customHeight="1" x14ac:dyDescent="0.2">
      <c r="A24" s="298" t="s">
        <v>3339</v>
      </c>
      <c r="B24" s="358" t="s">
        <v>3340</v>
      </c>
      <c r="C24" s="359"/>
      <c r="D24" s="5"/>
      <c r="E24" s="5"/>
      <c r="F24" s="5"/>
      <c r="G24" s="5"/>
      <c r="H24" s="5"/>
      <c r="I24" s="5"/>
      <c r="J24" s="5"/>
      <c r="K24" s="5"/>
      <c r="L24" s="5"/>
      <c r="M24" s="5"/>
      <c r="N24" s="5"/>
      <c r="O24" s="5"/>
      <c r="P24" s="5"/>
      <c r="Q24" s="5"/>
    </row>
    <row r="25" spans="1:17" ht="30" hidden="1" customHeight="1" x14ac:dyDescent="0.2">
      <c r="A25" s="298" t="s">
        <v>3341</v>
      </c>
      <c r="B25" s="358" t="s">
        <v>3342</v>
      </c>
      <c r="C25" s="359"/>
      <c r="D25" s="5"/>
      <c r="E25" s="5"/>
      <c r="F25" s="5"/>
      <c r="G25" s="5"/>
      <c r="H25" s="5"/>
      <c r="I25" s="5"/>
      <c r="J25" s="5"/>
      <c r="K25" s="5"/>
      <c r="L25" s="5"/>
      <c r="M25" s="5"/>
      <c r="N25" s="5"/>
      <c r="O25" s="5"/>
      <c r="P25" s="5"/>
      <c r="Q25" s="5"/>
    </row>
    <row r="26" spans="1:17" ht="30" hidden="1" customHeight="1" x14ac:dyDescent="0.2">
      <c r="A26" s="298" t="s">
        <v>3343</v>
      </c>
      <c r="B26" s="358" t="s">
        <v>3344</v>
      </c>
      <c r="C26" s="359"/>
      <c r="D26" s="5"/>
      <c r="E26" s="5"/>
      <c r="F26" s="5"/>
      <c r="G26" s="5"/>
      <c r="H26" s="5"/>
      <c r="I26" s="5"/>
      <c r="J26" s="5"/>
      <c r="K26" s="5"/>
      <c r="L26" s="5"/>
      <c r="M26" s="5"/>
      <c r="N26" s="5"/>
      <c r="O26" s="5"/>
      <c r="P26" s="5"/>
      <c r="Q26" s="5"/>
    </row>
    <row r="27" spans="1:17" ht="70.5" hidden="1" customHeight="1" x14ac:dyDescent="0.2">
      <c r="A27" s="298" t="s">
        <v>3345</v>
      </c>
      <c r="B27" s="358" t="s">
        <v>3346</v>
      </c>
      <c r="C27" s="359"/>
      <c r="D27" s="5"/>
      <c r="E27" s="5"/>
      <c r="F27" s="5"/>
      <c r="G27" s="5"/>
      <c r="H27" s="5"/>
      <c r="I27" s="5"/>
      <c r="J27" s="5"/>
      <c r="K27" s="5"/>
      <c r="L27" s="5"/>
      <c r="M27" s="5"/>
      <c r="N27" s="5"/>
      <c r="O27" s="5"/>
      <c r="P27" s="5"/>
      <c r="Q27" s="5"/>
    </row>
    <row r="28" spans="1:17" ht="48" hidden="1" customHeight="1" x14ac:dyDescent="0.2">
      <c r="A28" s="298" t="s">
        <v>3347</v>
      </c>
      <c r="B28" s="358" t="s">
        <v>3348</v>
      </c>
      <c r="C28" s="359"/>
      <c r="D28" s="5"/>
      <c r="E28" s="5"/>
      <c r="F28" s="5"/>
      <c r="G28" s="5"/>
      <c r="H28" s="5"/>
      <c r="I28" s="5"/>
      <c r="J28" s="5"/>
      <c r="K28" s="5"/>
      <c r="L28" s="5"/>
      <c r="M28" s="5"/>
      <c r="N28" s="5"/>
      <c r="O28" s="5"/>
      <c r="P28" s="5"/>
      <c r="Q28" s="5"/>
    </row>
    <row r="29" spans="1:17" ht="100.5" hidden="1" customHeight="1" x14ac:dyDescent="0.2">
      <c r="A29" s="298" t="s">
        <v>3349</v>
      </c>
      <c r="B29" s="358" t="s">
        <v>3350</v>
      </c>
      <c r="C29" s="359"/>
      <c r="D29" s="5"/>
      <c r="E29" s="5"/>
      <c r="F29" s="5"/>
      <c r="G29" s="5"/>
      <c r="H29" s="5"/>
      <c r="I29" s="5"/>
      <c r="J29" s="5"/>
      <c r="K29" s="5"/>
      <c r="L29" s="5"/>
      <c r="M29" s="5"/>
      <c r="N29" s="5"/>
      <c r="O29" s="5"/>
      <c r="P29" s="5"/>
      <c r="Q29" s="5"/>
    </row>
    <row r="30" spans="1:17" ht="45" hidden="1" customHeight="1" x14ac:dyDescent="0.2">
      <c r="A30" s="298" t="s">
        <v>3351</v>
      </c>
      <c r="B30" s="358" t="s">
        <v>3352</v>
      </c>
      <c r="C30" s="359"/>
      <c r="D30" s="5"/>
      <c r="E30" s="5"/>
      <c r="F30" s="5"/>
      <c r="G30" s="5"/>
      <c r="H30" s="5"/>
      <c r="I30" s="5"/>
      <c r="J30" s="5"/>
      <c r="K30" s="5"/>
      <c r="L30" s="5"/>
      <c r="M30" s="5"/>
      <c r="N30" s="5"/>
      <c r="O30" s="5"/>
      <c r="P30" s="5"/>
      <c r="Q30" s="5"/>
    </row>
    <row r="31" spans="1:17" ht="45" hidden="1" customHeight="1" x14ac:dyDescent="0.2">
      <c r="A31" s="298" t="s">
        <v>3353</v>
      </c>
      <c r="B31" s="358" t="s">
        <v>3354</v>
      </c>
      <c r="C31" s="359"/>
      <c r="D31" s="5"/>
      <c r="E31" s="5"/>
      <c r="F31" s="5"/>
      <c r="G31" s="5"/>
      <c r="H31" s="5"/>
      <c r="I31" s="5"/>
      <c r="J31" s="5"/>
      <c r="K31" s="5"/>
      <c r="L31" s="5"/>
      <c r="M31" s="5"/>
      <c r="N31" s="5"/>
      <c r="O31" s="5"/>
      <c r="P31" s="5"/>
      <c r="Q31" s="5"/>
    </row>
    <row r="32" spans="1:17" ht="45" hidden="1" customHeight="1" x14ac:dyDescent="0.2">
      <c r="A32" s="298" t="s">
        <v>3355</v>
      </c>
      <c r="B32" s="358" t="s">
        <v>3356</v>
      </c>
      <c r="C32" s="359"/>
      <c r="D32" s="5"/>
      <c r="E32" s="5"/>
      <c r="F32" s="5"/>
      <c r="G32" s="5"/>
      <c r="H32" s="5"/>
      <c r="I32" s="5"/>
      <c r="J32" s="5"/>
      <c r="K32" s="5"/>
      <c r="L32" s="5"/>
      <c r="M32" s="5"/>
      <c r="N32" s="5"/>
      <c r="O32" s="5"/>
      <c r="P32" s="5"/>
      <c r="Q32" s="5"/>
    </row>
    <row r="33" spans="1:17" ht="72" hidden="1" customHeight="1" x14ac:dyDescent="0.2">
      <c r="A33" s="298" t="s">
        <v>3357</v>
      </c>
      <c r="B33" s="358" t="s">
        <v>3358</v>
      </c>
      <c r="C33" s="359"/>
      <c r="D33" s="5"/>
      <c r="E33" s="5"/>
      <c r="F33" s="5"/>
      <c r="G33" s="5"/>
      <c r="H33" s="5"/>
      <c r="I33" s="5"/>
      <c r="J33" s="5"/>
      <c r="K33" s="5"/>
      <c r="L33" s="5"/>
      <c r="M33" s="5"/>
      <c r="N33" s="5"/>
      <c r="O33" s="5"/>
      <c r="P33" s="5"/>
      <c r="Q33" s="5"/>
    </row>
    <row r="34" spans="1:17" ht="79.5" hidden="1" customHeight="1" x14ac:dyDescent="0.2">
      <c r="A34" s="298" t="s">
        <v>3359</v>
      </c>
      <c r="B34" s="358" t="s">
        <v>3360</v>
      </c>
      <c r="C34" s="359"/>
      <c r="D34" s="5"/>
      <c r="E34" s="5"/>
      <c r="F34" s="5"/>
      <c r="G34" s="5"/>
      <c r="H34" s="5"/>
      <c r="I34" s="5"/>
      <c r="J34" s="5"/>
      <c r="K34" s="5"/>
      <c r="L34" s="5"/>
      <c r="M34" s="5"/>
      <c r="N34" s="5"/>
      <c r="O34" s="5"/>
      <c r="P34" s="5"/>
      <c r="Q34" s="5"/>
    </row>
    <row r="35" spans="1:17" ht="70.5" hidden="1" customHeight="1" x14ac:dyDescent="0.2">
      <c r="A35" s="298" t="s">
        <v>3361</v>
      </c>
      <c r="B35" s="358" t="s">
        <v>3362</v>
      </c>
      <c r="C35" s="359"/>
      <c r="D35" s="5"/>
      <c r="E35" s="5"/>
      <c r="F35" s="5"/>
      <c r="G35" s="5"/>
      <c r="H35" s="5"/>
      <c r="I35" s="5"/>
      <c r="J35" s="5"/>
      <c r="K35" s="5"/>
      <c r="L35" s="5"/>
      <c r="M35" s="5"/>
      <c r="N35" s="5"/>
      <c r="O35" s="5"/>
      <c r="P35" s="5"/>
      <c r="Q35" s="5"/>
    </row>
    <row r="36" spans="1:17" ht="45.75" hidden="1" customHeight="1" x14ac:dyDescent="0.2">
      <c r="A36" s="298" t="s">
        <v>3363</v>
      </c>
      <c r="B36" s="358" t="s">
        <v>3364</v>
      </c>
      <c r="C36" s="359"/>
      <c r="D36" s="5"/>
      <c r="E36" s="5"/>
      <c r="F36" s="5"/>
      <c r="G36" s="5"/>
      <c r="H36" s="5"/>
      <c r="I36" s="5"/>
      <c r="J36" s="5"/>
      <c r="K36" s="5"/>
      <c r="L36" s="5"/>
      <c r="M36" s="5"/>
      <c r="N36" s="5"/>
      <c r="O36" s="5"/>
      <c r="P36" s="5"/>
      <c r="Q36" s="5"/>
    </row>
    <row r="37" spans="1:17" ht="54.75" hidden="1" customHeight="1" x14ac:dyDescent="0.2">
      <c r="A37" s="298" t="s">
        <v>3365</v>
      </c>
      <c r="B37" s="358" t="s">
        <v>3366</v>
      </c>
      <c r="C37" s="359"/>
      <c r="D37" s="5"/>
      <c r="E37" s="5"/>
      <c r="F37" s="5"/>
      <c r="G37" s="5"/>
      <c r="H37" s="5"/>
      <c r="I37" s="5"/>
      <c r="J37" s="5"/>
      <c r="K37" s="5"/>
      <c r="L37" s="5"/>
      <c r="M37" s="5"/>
      <c r="N37" s="5"/>
      <c r="O37" s="5"/>
      <c r="P37" s="5"/>
      <c r="Q37" s="5"/>
    </row>
    <row r="38" spans="1:17" ht="37.5" hidden="1" customHeight="1" x14ac:dyDescent="0.2">
      <c r="A38" s="298" t="s">
        <v>3367</v>
      </c>
      <c r="B38" s="358" t="s">
        <v>3368</v>
      </c>
      <c r="C38" s="359"/>
      <c r="D38" s="5"/>
      <c r="E38" s="5"/>
      <c r="F38" s="5"/>
      <c r="G38" s="5"/>
      <c r="H38" s="5"/>
      <c r="I38" s="5"/>
      <c r="J38" s="5"/>
      <c r="K38" s="5"/>
      <c r="L38" s="5"/>
      <c r="M38" s="5"/>
      <c r="N38" s="5"/>
      <c r="O38" s="5"/>
      <c r="P38" s="5"/>
      <c r="Q38" s="5"/>
    </row>
    <row r="39" spans="1:17" ht="61.5" hidden="1" customHeight="1" x14ac:dyDescent="0.2">
      <c r="A39" s="298" t="s">
        <v>3369</v>
      </c>
      <c r="B39" s="358" t="s">
        <v>3370</v>
      </c>
      <c r="C39" s="359"/>
      <c r="D39" s="5"/>
      <c r="E39" s="5"/>
      <c r="F39" s="5"/>
      <c r="G39" s="5"/>
      <c r="H39" s="5"/>
      <c r="I39" s="5"/>
      <c r="J39" s="5"/>
      <c r="K39" s="5"/>
      <c r="L39" s="5"/>
      <c r="M39" s="5"/>
      <c r="N39" s="5"/>
      <c r="O39" s="5"/>
      <c r="P39" s="5"/>
      <c r="Q39" s="5"/>
    </row>
    <row r="40" spans="1:17" ht="53.25" hidden="1" customHeight="1" x14ac:dyDescent="0.2">
      <c r="A40" s="298" t="s">
        <v>3371</v>
      </c>
      <c r="B40" s="358" t="s">
        <v>3372</v>
      </c>
      <c r="C40" s="359"/>
      <c r="D40" s="5"/>
      <c r="E40" s="5"/>
      <c r="F40" s="5"/>
      <c r="G40" s="5"/>
      <c r="H40" s="5"/>
      <c r="I40" s="5"/>
      <c r="J40" s="5"/>
      <c r="K40" s="5"/>
      <c r="L40" s="5"/>
      <c r="M40" s="5"/>
      <c r="N40" s="5"/>
      <c r="O40" s="5"/>
      <c r="P40" s="5"/>
      <c r="Q40" s="5"/>
    </row>
    <row r="41" spans="1:17" ht="73.5" hidden="1" customHeight="1" x14ac:dyDescent="0.2">
      <c r="A41" s="298" t="s">
        <v>3373</v>
      </c>
      <c r="B41" s="358" t="s">
        <v>3374</v>
      </c>
      <c r="C41" s="359"/>
      <c r="D41" s="5"/>
      <c r="E41" s="5"/>
      <c r="F41" s="5"/>
      <c r="G41" s="5"/>
      <c r="H41" s="5"/>
      <c r="I41" s="5"/>
      <c r="J41" s="5"/>
      <c r="K41" s="5"/>
      <c r="L41" s="5"/>
      <c r="M41" s="5"/>
      <c r="N41" s="5"/>
      <c r="O41" s="5"/>
      <c r="P41" s="5"/>
      <c r="Q41" s="5"/>
    </row>
    <row r="42" spans="1:17" ht="57.75" hidden="1" customHeight="1" x14ac:dyDescent="0.2">
      <c r="A42" s="298" t="s">
        <v>3375</v>
      </c>
      <c r="B42" s="358" t="s">
        <v>3376</v>
      </c>
      <c r="C42" s="359"/>
      <c r="D42" s="5"/>
      <c r="E42" s="5"/>
      <c r="F42" s="5"/>
      <c r="G42" s="5"/>
      <c r="H42" s="5"/>
      <c r="I42" s="5"/>
      <c r="J42" s="5"/>
      <c r="K42" s="5"/>
      <c r="L42" s="5"/>
      <c r="M42" s="5"/>
      <c r="N42" s="5"/>
      <c r="O42" s="5"/>
      <c r="P42" s="5"/>
      <c r="Q42" s="5"/>
    </row>
    <row r="43" spans="1:17" ht="84" hidden="1" customHeight="1" x14ac:dyDescent="0.2">
      <c r="A43" s="298" t="s">
        <v>3377</v>
      </c>
      <c r="B43" s="358" t="s">
        <v>3378</v>
      </c>
      <c r="C43" s="359"/>
      <c r="D43" s="5"/>
      <c r="E43" s="5"/>
      <c r="F43" s="5"/>
      <c r="G43" s="5"/>
      <c r="H43" s="5"/>
      <c r="I43" s="5"/>
      <c r="J43" s="5"/>
      <c r="K43" s="5"/>
      <c r="L43" s="5"/>
      <c r="M43" s="5"/>
      <c r="N43" s="5"/>
      <c r="O43" s="5"/>
      <c r="P43" s="5"/>
      <c r="Q43" s="5"/>
    </row>
    <row r="44" spans="1:17" ht="48" hidden="1" customHeight="1" x14ac:dyDescent="0.2">
      <c r="A44" s="298" t="s">
        <v>3379</v>
      </c>
      <c r="B44" s="358" t="s">
        <v>3380</v>
      </c>
      <c r="C44" s="359"/>
      <c r="D44" s="5"/>
      <c r="E44" s="5"/>
      <c r="F44" s="5"/>
      <c r="G44" s="5"/>
      <c r="H44" s="5"/>
      <c r="I44" s="5"/>
      <c r="J44" s="5"/>
      <c r="K44" s="5"/>
      <c r="L44" s="5"/>
      <c r="M44" s="5"/>
      <c r="N44" s="5"/>
      <c r="O44" s="5"/>
      <c r="P44" s="5"/>
      <c r="Q44" s="5"/>
    </row>
    <row r="45" spans="1:17" ht="57" hidden="1" customHeight="1" x14ac:dyDescent="0.2">
      <c r="A45" s="298" t="s">
        <v>3381</v>
      </c>
      <c r="B45" s="358" t="s">
        <v>3382</v>
      </c>
      <c r="C45" s="359"/>
      <c r="D45" s="5"/>
      <c r="E45" s="5"/>
      <c r="F45" s="5"/>
      <c r="G45" s="5"/>
      <c r="H45" s="5"/>
      <c r="I45" s="5"/>
      <c r="J45" s="5"/>
      <c r="K45" s="5"/>
      <c r="L45" s="5"/>
      <c r="M45" s="5"/>
      <c r="N45" s="5"/>
      <c r="O45" s="5"/>
      <c r="P45" s="5"/>
      <c r="Q45" s="5"/>
    </row>
    <row r="46" spans="1:17" ht="73.5" hidden="1" customHeight="1" x14ac:dyDescent="0.2">
      <c r="A46" s="298" t="s">
        <v>3383</v>
      </c>
      <c r="B46" s="363" t="s">
        <v>3384</v>
      </c>
      <c r="C46" s="359"/>
      <c r="D46" s="42"/>
      <c r="E46" s="5"/>
      <c r="F46" s="5"/>
      <c r="G46" s="5"/>
      <c r="H46" s="5"/>
      <c r="I46" s="5"/>
      <c r="J46" s="5"/>
      <c r="K46" s="5"/>
      <c r="L46" s="5"/>
      <c r="M46" s="5"/>
      <c r="N46" s="5"/>
      <c r="O46" s="5"/>
      <c r="P46" s="5"/>
      <c r="Q46" s="5"/>
    </row>
    <row r="47" spans="1:17" ht="66" hidden="1" customHeight="1" x14ac:dyDescent="0.2">
      <c r="A47" s="47" t="s">
        <v>3385</v>
      </c>
      <c r="B47" s="364" t="s">
        <v>3386</v>
      </c>
      <c r="C47" s="364"/>
      <c r="D47" s="5"/>
      <c r="E47" s="5"/>
      <c r="F47" s="5"/>
      <c r="G47" s="5"/>
      <c r="H47" s="5"/>
      <c r="I47" s="5"/>
      <c r="J47" s="5"/>
      <c r="K47" s="5"/>
      <c r="L47" s="5"/>
      <c r="M47" s="5"/>
      <c r="N47" s="5"/>
      <c r="O47" s="5"/>
      <c r="P47" s="5"/>
      <c r="Q47" s="5"/>
    </row>
    <row r="48" spans="1:17" ht="123.75" customHeight="1" x14ac:dyDescent="0.2">
      <c r="A48" s="265" t="s">
        <v>3387</v>
      </c>
      <c r="B48" s="362" t="s">
        <v>3388</v>
      </c>
      <c r="C48" s="361"/>
      <c r="D48" s="5"/>
      <c r="E48" s="5"/>
      <c r="F48" s="5"/>
      <c r="G48" s="5"/>
      <c r="H48" s="5"/>
      <c r="I48" s="5"/>
      <c r="J48" s="5"/>
      <c r="K48" s="5"/>
      <c r="L48" s="5"/>
      <c r="M48" s="5"/>
      <c r="N48" s="5"/>
      <c r="O48" s="5"/>
      <c r="P48" s="5"/>
      <c r="Q48" s="5"/>
    </row>
    <row r="49" spans="1:17" ht="34.5" customHeight="1" x14ac:dyDescent="0.2">
      <c r="A49" s="265" t="s">
        <v>3389</v>
      </c>
      <c r="B49" s="360" t="s">
        <v>3390</v>
      </c>
      <c r="C49" s="361"/>
      <c r="D49" s="5"/>
      <c r="E49" s="5"/>
      <c r="F49" s="5"/>
      <c r="G49" s="5"/>
      <c r="H49" s="5"/>
      <c r="I49" s="5"/>
      <c r="J49" s="5"/>
      <c r="K49" s="5"/>
      <c r="L49" s="5"/>
      <c r="M49" s="5"/>
      <c r="N49" s="5"/>
      <c r="O49" s="5"/>
      <c r="P49" s="5"/>
      <c r="Q49" s="5"/>
    </row>
    <row r="50" spans="1:17" ht="34.5" customHeight="1" x14ac:dyDescent="0.2">
      <c r="A50" s="265" t="s">
        <v>3391</v>
      </c>
      <c r="B50" s="360" t="s">
        <v>3392</v>
      </c>
      <c r="C50" s="361"/>
      <c r="D50" s="5"/>
      <c r="E50" s="5"/>
      <c r="F50" s="5"/>
      <c r="G50" s="5"/>
      <c r="H50" s="5"/>
      <c r="I50" s="5"/>
      <c r="J50" s="5"/>
      <c r="K50" s="5"/>
      <c r="L50" s="5"/>
      <c r="M50" s="5"/>
      <c r="N50" s="5"/>
      <c r="O50" s="5"/>
      <c r="P50" s="5"/>
      <c r="Q50" s="5"/>
    </row>
    <row r="51" spans="1:17" ht="31.5" customHeight="1" x14ac:dyDescent="0.2">
      <c r="A51" s="299" t="s">
        <v>3393</v>
      </c>
      <c r="B51" s="358" t="s">
        <v>3394</v>
      </c>
      <c r="C51" s="359"/>
      <c r="D51" s="5"/>
      <c r="E51" s="5"/>
      <c r="F51" s="5"/>
      <c r="G51" s="5"/>
      <c r="H51" s="5"/>
      <c r="I51" s="5"/>
      <c r="J51" s="5"/>
      <c r="K51" s="5"/>
      <c r="L51" s="5"/>
      <c r="M51" s="5"/>
      <c r="N51" s="5"/>
      <c r="O51" s="5"/>
      <c r="P51" s="5"/>
      <c r="Q51" s="5"/>
    </row>
    <row r="52" spans="1:17" ht="31.5" customHeight="1" x14ac:dyDescent="0.2">
      <c r="A52" s="299" t="s">
        <v>3395</v>
      </c>
      <c r="B52" s="358" t="s">
        <v>3396</v>
      </c>
      <c r="C52" s="359"/>
      <c r="D52" s="5"/>
      <c r="E52" s="5"/>
      <c r="F52" s="5"/>
      <c r="G52" s="5"/>
      <c r="H52" s="5"/>
      <c r="I52" s="5"/>
      <c r="J52" s="5"/>
      <c r="K52" s="5"/>
      <c r="L52" s="5"/>
      <c r="M52" s="5"/>
      <c r="N52" s="5"/>
      <c r="O52" s="5"/>
      <c r="P52" s="5"/>
      <c r="Q52" s="5"/>
    </row>
    <row r="53" spans="1:17" ht="31.5" customHeight="1" x14ac:dyDescent="0.2">
      <c r="A53" s="299" t="s">
        <v>3397</v>
      </c>
      <c r="B53" s="358" t="s">
        <v>3398</v>
      </c>
      <c r="C53" s="359"/>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1" customWidth="1"/>
    <col min="2" max="7" width="14.42578125" style="1" customWidth="1"/>
  </cols>
  <sheetData>
    <row r="1" spans="1:1" ht="37.5" customHeight="1" x14ac:dyDescent="0.2">
      <c r="A1" s="272" t="s">
        <v>12</v>
      </c>
    </row>
    <row r="2" spans="1:1" ht="12.75" customHeight="1" x14ac:dyDescent="0.2">
      <c r="A2" s="266"/>
    </row>
    <row r="3" spans="1:1" ht="22.5" x14ac:dyDescent="0.2">
      <c r="A3" s="267" t="s">
        <v>13</v>
      </c>
    </row>
    <row r="4" spans="1:1" ht="39" customHeight="1" x14ac:dyDescent="0.2">
      <c r="A4" s="267" t="s">
        <v>14</v>
      </c>
    </row>
    <row r="5" spans="1:1" ht="51.75" customHeight="1" x14ac:dyDescent="0.2">
      <c r="A5" s="267" t="s">
        <v>15</v>
      </c>
    </row>
    <row r="6" spans="1:1" ht="27" customHeight="1" x14ac:dyDescent="0.2">
      <c r="A6" s="268" t="s">
        <v>16</v>
      </c>
    </row>
    <row r="7" spans="1:1" ht="56.25" x14ac:dyDescent="0.2">
      <c r="A7" s="269" t="s">
        <v>17</v>
      </c>
    </row>
    <row r="8" spans="1:1" ht="78.75" x14ac:dyDescent="0.2">
      <c r="A8" s="270" t="s">
        <v>18</v>
      </c>
    </row>
    <row r="9" spans="1:1" ht="22.5" x14ac:dyDescent="0.2">
      <c r="A9" s="267" t="s">
        <v>19</v>
      </c>
    </row>
    <row r="10" spans="1:1" ht="56.25" x14ac:dyDescent="0.2">
      <c r="A10" s="267" t="s">
        <v>20</v>
      </c>
    </row>
    <row r="11" spans="1:1" ht="42.75" customHeight="1" x14ac:dyDescent="0.2">
      <c r="A11" s="27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23" t="s">
        <v>22</v>
      </c>
      <c r="B2" s="324"/>
      <c r="C2" s="324"/>
      <c r="D2" s="324"/>
      <c r="E2" s="324"/>
      <c r="F2" s="324"/>
      <c r="G2" s="324"/>
      <c r="H2" s="324"/>
      <c r="I2" s="324"/>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6" t="s">
        <v>23</v>
      </c>
      <c r="J3" s="5"/>
      <c r="K3" s="5"/>
      <c r="L3" s="5"/>
      <c r="M3" s="5"/>
      <c r="N3" s="5"/>
      <c r="O3" s="5"/>
      <c r="P3" s="5"/>
      <c r="Q3" s="5"/>
      <c r="R3" s="5"/>
      <c r="S3" s="5"/>
      <c r="T3" s="5"/>
      <c r="U3" s="5"/>
      <c r="V3" s="5"/>
      <c r="W3" s="5"/>
      <c r="X3" s="5"/>
    </row>
    <row r="4" spans="1:24" ht="32.25" customHeight="1" x14ac:dyDescent="0.35">
      <c r="A4" s="325" t="s">
        <v>24</v>
      </c>
      <c r="B4" s="326"/>
      <c r="C4" s="326"/>
      <c r="D4" s="326"/>
      <c r="E4" s="326"/>
      <c r="F4" s="326"/>
      <c r="G4" s="326"/>
      <c r="H4" s="326"/>
      <c r="I4" s="326"/>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2">
        <v>32504</v>
      </c>
      <c r="H6" s="20" t="s">
        <v>26</v>
      </c>
      <c r="I6" s="21" t="s">
        <v>27</v>
      </c>
      <c r="J6" s="5"/>
      <c r="L6" s="5"/>
      <c r="M6" s="5"/>
      <c r="N6" s="5"/>
      <c r="O6" s="5"/>
      <c r="P6" s="5"/>
      <c r="Q6" s="5"/>
      <c r="R6" s="5"/>
      <c r="S6" s="5"/>
      <c r="T6" s="5"/>
      <c r="U6" s="5"/>
      <c r="V6" s="5"/>
      <c r="W6" s="5"/>
      <c r="X6" s="5"/>
    </row>
    <row r="7" spans="1:24" ht="15" customHeight="1" x14ac:dyDescent="0.2">
      <c r="B7" s="22"/>
      <c r="C7" s="23"/>
      <c r="D7" s="24"/>
      <c r="E7" s="327" t="s">
        <v>28</v>
      </c>
      <c r="F7" s="330" t="s">
        <v>29</v>
      </c>
      <c r="G7" s="331"/>
      <c r="H7" s="25" t="str">
        <f>IF(OR(MAX(Skriveni!C2:F983)&gt;0,MIN(Skriveni!C2:F983)&lt;0),"DA","NE")</f>
        <v>DA</v>
      </c>
      <c r="I7" s="26" t="str">
        <f>IF(AND(H7="DA",Kont!E19&gt;0),Kont!E19,"Nema")</f>
        <v>Nema</v>
      </c>
      <c r="L7" s="5"/>
      <c r="M7" s="5"/>
      <c r="N7" s="5"/>
      <c r="O7" s="5"/>
      <c r="P7" s="5"/>
      <c r="Q7" s="5"/>
      <c r="R7" s="5"/>
      <c r="S7" s="5"/>
      <c r="T7" s="5"/>
      <c r="U7" s="5"/>
      <c r="V7" s="5"/>
      <c r="W7" s="5"/>
      <c r="X7" s="5"/>
    </row>
    <row r="8" spans="1:24" ht="12.75" x14ac:dyDescent="0.2">
      <c r="B8" s="19" t="s">
        <v>30</v>
      </c>
      <c r="C8" s="261" t="s">
        <v>31</v>
      </c>
      <c r="E8" s="328"/>
      <c r="F8" s="319" t="s">
        <v>32</v>
      </c>
      <c r="G8" s="320"/>
      <c r="H8" s="27" t="str">
        <f>IF(OR(MAX(Skriveni!C984:D1298)&gt;0,MIN(Skriveni!C984:D1298)&lt;0),"DA","NE")</f>
        <v>NE</v>
      </c>
      <c r="I8" s="28" t="str">
        <f>IF(AND(H8="DA",Kont!E275&gt;0),Kont!E275,"Nema")</f>
        <v>Nema</v>
      </c>
      <c r="J8" s="5"/>
      <c r="L8" s="5"/>
      <c r="M8" s="5"/>
      <c r="N8" s="5"/>
      <c r="O8" s="5"/>
      <c r="P8" s="5"/>
      <c r="Q8" s="5"/>
      <c r="R8" s="5"/>
      <c r="S8" s="5"/>
      <c r="T8" s="5"/>
      <c r="U8" s="5"/>
      <c r="V8" s="5"/>
      <c r="W8" s="5"/>
      <c r="X8" s="5"/>
    </row>
    <row r="9" spans="1:24" ht="15" customHeight="1" x14ac:dyDescent="0.2">
      <c r="B9" s="29"/>
      <c r="C9" s="30"/>
      <c r="E9" s="328"/>
      <c r="F9" s="321" t="s">
        <v>33</v>
      </c>
      <c r="G9" s="322"/>
      <c r="H9" s="31" t="str">
        <f>IF(OR(MAX(Skriveni!C1299:D1435)&gt;0,MIN(Skriveni!C1299:D1435)&lt;0),"DA","NE")</f>
        <v>NE</v>
      </c>
      <c r="I9" s="32" t="str">
        <f>IF(AND(H9="DA",Kont!E298&gt;0),Kont!E298,"Nema")</f>
        <v>Nema</v>
      </c>
      <c r="J9" s="5"/>
      <c r="L9" s="5"/>
      <c r="M9" s="5"/>
      <c r="N9" s="5"/>
      <c r="O9" s="5"/>
      <c r="P9" s="5"/>
      <c r="Q9" s="5"/>
      <c r="R9" s="5"/>
      <c r="S9" s="5"/>
      <c r="T9" s="5"/>
      <c r="U9" s="5"/>
      <c r="V9" s="5"/>
      <c r="W9" s="5"/>
      <c r="X9" s="5"/>
    </row>
    <row r="10" spans="1:24" ht="12.75" x14ac:dyDescent="0.2">
      <c r="B10" s="19" t="s">
        <v>34</v>
      </c>
      <c r="C10" s="263">
        <v>23</v>
      </c>
      <c r="E10" s="328"/>
      <c r="F10" s="319" t="s">
        <v>35</v>
      </c>
      <c r="G10" s="320"/>
      <c r="H10" s="27" t="str">
        <f t="array" ref="H10">IF(OR(SUMPRODUCT(--('P-VRIO'!D8:E13&lt;&gt;""))&lt;&gt;0,SUMPRODUCT(--('P-VRIO'!D15:E21&lt;&gt;""))&lt;&gt;0,SUMPRODUCT(--('P-VRIO'!D24:E29&lt;&gt;""))&lt;&gt;0,SUMPRODUCT(--('P-VRIO'!D31:E37&lt;&gt;""))&lt;&gt;0,SUMPRODUCT(--('P-VRIO'!D40:E43&lt;&gt;""))&lt;&gt;0,SUMPRODUCT(--('P-VRIO'!D45:E48&lt;&gt;""))&lt;&gt;0),"DA","NE")</f>
        <v>NE</v>
      </c>
      <c r="I10" s="28" t="str">
        <f>IF(Kont!E296&gt;0,Kont!E296,"Nema")</f>
        <v>Nema</v>
      </c>
      <c r="J10" s="5"/>
      <c r="L10" s="5"/>
      <c r="M10" s="5"/>
      <c r="N10" s="5"/>
      <c r="O10" s="5"/>
      <c r="P10" s="5"/>
      <c r="Q10" s="5"/>
      <c r="R10" s="5"/>
      <c r="S10" s="5"/>
      <c r="T10" s="5"/>
      <c r="U10" s="5"/>
      <c r="V10" s="5"/>
      <c r="W10" s="5"/>
      <c r="X10" s="5"/>
    </row>
    <row r="11" spans="1:24" ht="15" customHeight="1" x14ac:dyDescent="0.2">
      <c r="B11" s="29"/>
      <c r="C11" s="30"/>
      <c r="E11" s="329"/>
      <c r="F11" s="332" t="s">
        <v>36</v>
      </c>
      <c r="G11" s="333"/>
      <c r="H11" s="33" t="str">
        <f>IF(OR(MAX(Skriveni!C1480:C1580)&gt;0,MIN(Skriveni!C1480:C1580)&lt;0),"DA","NE")</f>
        <v>DA</v>
      </c>
      <c r="I11" s="34" t="str">
        <f>IF(AND(H11="DA",Kont!E293&gt;0),Kont!E293,"Nema")</f>
        <v>Nema</v>
      </c>
      <c r="J11" s="5"/>
      <c r="K11" s="5"/>
      <c r="L11" s="5"/>
      <c r="M11" s="5"/>
      <c r="N11" s="5"/>
      <c r="O11" s="5"/>
      <c r="P11" s="5"/>
      <c r="Q11" s="5"/>
      <c r="R11" s="5"/>
      <c r="S11" s="5"/>
      <c r="T11" s="5"/>
      <c r="U11" s="5"/>
      <c r="V11" s="5"/>
      <c r="W11" s="5"/>
      <c r="X11" s="5"/>
    </row>
    <row r="12" spans="1:24" ht="12.75" x14ac:dyDescent="0.2">
      <c r="B12" s="19" t="s">
        <v>37</v>
      </c>
      <c r="C12" s="264" t="s">
        <v>38</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57" t="s">
        <v>39</v>
      </c>
      <c r="B15" s="313" t="s">
        <v>40</v>
      </c>
      <c r="C15" s="314"/>
      <c r="D15" s="314"/>
      <c r="E15" s="314"/>
      <c r="F15" s="315"/>
      <c r="G15" s="258" t="s">
        <v>41</v>
      </c>
      <c r="H15" s="258" t="s">
        <v>42</v>
      </c>
      <c r="I15" s="259" t="s">
        <v>43</v>
      </c>
      <c r="J15" s="5"/>
      <c r="K15" s="5"/>
      <c r="L15" s="5"/>
      <c r="M15" s="5"/>
      <c r="N15" s="5"/>
      <c r="O15" s="5"/>
      <c r="P15" s="5"/>
      <c r="Q15" s="5"/>
      <c r="R15" s="5"/>
      <c r="S15" s="5"/>
      <c r="T15" s="5"/>
      <c r="U15" s="5"/>
      <c r="V15" s="5"/>
      <c r="W15" s="5"/>
      <c r="X15" s="5"/>
    </row>
    <row r="16" spans="1:24" ht="12.75" customHeight="1" x14ac:dyDescent="0.2">
      <c r="A16" s="316" t="s">
        <v>29</v>
      </c>
      <c r="B16" s="312" t="str">
        <f>'PR-RAS'!B6</f>
        <v xml:space="preserve">PRIHODI POSLOVANJA (šifre 61+62+63+64+65+66+67+68) </v>
      </c>
      <c r="C16" s="308"/>
      <c r="D16" s="308"/>
      <c r="E16" s="308"/>
      <c r="F16" s="309"/>
      <c r="G16" s="35" t="str">
        <f>'PR-RAS'!C6</f>
        <v>6</v>
      </c>
      <c r="H16" s="170">
        <f>'PR-RAS'!D6</f>
        <v>693239.96</v>
      </c>
      <c r="I16" s="170">
        <f>'PR-RAS'!E6</f>
        <v>551924.97</v>
      </c>
      <c r="J16" s="5"/>
      <c r="K16" s="5"/>
      <c r="L16" s="5"/>
      <c r="M16" s="5"/>
      <c r="N16" s="5"/>
      <c r="O16" s="5"/>
      <c r="P16" s="5"/>
      <c r="Q16" s="5"/>
      <c r="R16" s="5"/>
      <c r="S16" s="5"/>
      <c r="T16" s="5"/>
      <c r="U16" s="5"/>
      <c r="V16" s="5"/>
      <c r="W16" s="5"/>
      <c r="X16" s="5"/>
    </row>
    <row r="17" spans="1:24" ht="12.75" customHeight="1" x14ac:dyDescent="0.2">
      <c r="A17" s="317"/>
      <c r="B17" s="301" t="str">
        <f>'PR-RAS'!B151</f>
        <v xml:space="preserve">RASHODI POSLOVANJA (šifre 31+32+34+35+36+37+38) </v>
      </c>
      <c r="C17" s="302"/>
      <c r="D17" s="302"/>
      <c r="E17" s="302"/>
      <c r="F17" s="303"/>
      <c r="G17" s="36" t="str">
        <f>'PR-RAS'!C151</f>
        <v>3</v>
      </c>
      <c r="H17" s="170">
        <f>'PR-RAS'!D151</f>
        <v>297982.2</v>
      </c>
      <c r="I17" s="170">
        <f>'PR-RAS'!E151</f>
        <v>323535.40999999997</v>
      </c>
      <c r="J17" s="5"/>
      <c r="K17" s="5"/>
      <c r="L17" s="5"/>
      <c r="M17" s="5"/>
      <c r="N17" s="5"/>
      <c r="O17" s="5"/>
      <c r="P17" s="5"/>
      <c r="Q17" s="5"/>
      <c r="R17" s="5"/>
      <c r="S17" s="5"/>
      <c r="T17" s="5"/>
      <c r="U17" s="5"/>
      <c r="V17" s="5"/>
      <c r="W17" s="5"/>
      <c r="X17" s="5"/>
    </row>
    <row r="18" spans="1:24" ht="12.75" customHeight="1" x14ac:dyDescent="0.2">
      <c r="A18" s="317"/>
      <c r="B18" s="301" t="str">
        <f>'PR-RAS'!B645</f>
        <v>Višak prihoda i primitaka raspoloživ u sljedećem razdoblju (šifre X005 + '9221-9222' - Y005 - '9222-9221')</v>
      </c>
      <c r="C18" s="302"/>
      <c r="D18" s="302"/>
      <c r="E18" s="302"/>
      <c r="F18" s="303"/>
      <c r="G18" s="36" t="str">
        <f>'PR-RAS'!C645</f>
        <v>X006</v>
      </c>
      <c r="H18" s="170">
        <f>'PR-RAS'!D645</f>
        <v>889056.60999999975</v>
      </c>
      <c r="I18" s="170">
        <f>'PR-RAS'!E645</f>
        <v>893483.30999999994</v>
      </c>
      <c r="J18" s="5"/>
      <c r="K18" s="5"/>
      <c r="L18" s="5"/>
      <c r="M18" s="5"/>
      <c r="N18" s="5"/>
      <c r="O18" s="5"/>
      <c r="P18" s="5"/>
      <c r="Q18" s="5"/>
      <c r="R18" s="5"/>
      <c r="S18" s="5"/>
      <c r="T18" s="5"/>
      <c r="U18" s="5"/>
      <c r="V18" s="5"/>
      <c r="W18" s="5"/>
      <c r="X18" s="5"/>
    </row>
    <row r="19" spans="1:24" ht="12.75" customHeight="1" x14ac:dyDescent="0.2">
      <c r="A19" s="318"/>
      <c r="B19" s="304" t="str">
        <f>'PR-RAS'!B646</f>
        <v>Manjak prihoda i primitaka za pokriće u sljedećem razdoblju (šifre Y005 + '9222-9221' - X005 - '9221-9222' )</v>
      </c>
      <c r="C19" s="305"/>
      <c r="D19" s="305"/>
      <c r="E19" s="305"/>
      <c r="F19" s="306"/>
      <c r="G19" s="37" t="str">
        <f>'PR-RAS'!C646</f>
        <v>Y006</v>
      </c>
      <c r="H19" s="171">
        <f>'PR-RAS'!D646</f>
        <v>0</v>
      </c>
      <c r="I19" s="171">
        <f>'PR-RAS'!E646</f>
        <v>0</v>
      </c>
      <c r="J19" s="5"/>
      <c r="K19" s="5"/>
      <c r="L19" s="5"/>
      <c r="M19" s="5"/>
      <c r="N19" s="5"/>
      <c r="O19" s="5"/>
      <c r="P19" s="5"/>
      <c r="Q19" s="5"/>
      <c r="R19" s="5"/>
      <c r="S19" s="5"/>
      <c r="T19" s="5"/>
      <c r="U19" s="5"/>
      <c r="V19" s="5"/>
      <c r="W19" s="5"/>
      <c r="X19" s="5"/>
    </row>
    <row r="20" spans="1:24" ht="12.75" customHeight="1" x14ac:dyDescent="0.2">
      <c r="A20" s="316" t="s">
        <v>32</v>
      </c>
      <c r="B20" s="312" t="str">
        <f>BILANCA!B7</f>
        <v>Nefinancijska imovina (šifre 01+02+03+04+05+06)</v>
      </c>
      <c r="C20" s="308"/>
      <c r="D20" s="308"/>
      <c r="E20" s="308"/>
      <c r="F20" s="309"/>
      <c r="G20" s="157" t="str">
        <f>BILANCA!C7</f>
        <v>B002</v>
      </c>
      <c r="H20" s="172">
        <f>BILANCA!D7</f>
        <v>0</v>
      </c>
      <c r="I20" s="173">
        <f>BILANCA!E7</f>
        <v>0</v>
      </c>
      <c r="J20" s="5"/>
      <c r="K20" s="5"/>
      <c r="L20" s="5"/>
      <c r="M20" s="5"/>
      <c r="N20" s="5"/>
      <c r="O20" s="5"/>
      <c r="P20" s="5"/>
      <c r="Q20" s="5"/>
      <c r="R20" s="5"/>
      <c r="S20" s="5"/>
      <c r="T20" s="5"/>
      <c r="U20" s="5"/>
      <c r="V20" s="5"/>
      <c r="W20" s="5"/>
      <c r="X20" s="5"/>
    </row>
    <row r="21" spans="1:24" ht="12.75" customHeight="1" x14ac:dyDescent="0.2">
      <c r="A21" s="317"/>
      <c r="B21" s="301" t="str">
        <f>BILANCA!B68</f>
        <v>Financijska imovina (šifre 11+12+13+14+15+16+17+19)</v>
      </c>
      <c r="C21" s="302"/>
      <c r="D21" s="302"/>
      <c r="E21" s="302"/>
      <c r="F21" s="303"/>
      <c r="G21" s="158" t="str">
        <f>BILANCA!C68</f>
        <v>1</v>
      </c>
      <c r="H21" s="174">
        <f>BILANCA!D68</f>
        <v>0</v>
      </c>
      <c r="I21" s="175">
        <f>BILANCA!E68</f>
        <v>0</v>
      </c>
      <c r="J21" s="5"/>
      <c r="K21" s="5"/>
      <c r="L21" s="5"/>
      <c r="M21" s="5"/>
      <c r="N21" s="5"/>
      <c r="O21" s="5"/>
      <c r="P21" s="5"/>
      <c r="Q21" s="5"/>
      <c r="R21" s="5"/>
      <c r="S21" s="5"/>
      <c r="T21" s="5"/>
      <c r="U21" s="5"/>
      <c r="V21" s="5"/>
      <c r="W21" s="5"/>
      <c r="X21" s="5"/>
    </row>
    <row r="22" spans="1:24" ht="12.75" customHeight="1" x14ac:dyDescent="0.2">
      <c r="A22" s="317"/>
      <c r="B22" s="301" t="str">
        <f>BILANCA!B176</f>
        <v xml:space="preserve">Obveze (šifre 23+24+25+26+29) </v>
      </c>
      <c r="C22" s="302"/>
      <c r="D22" s="302"/>
      <c r="E22" s="302"/>
      <c r="F22" s="303"/>
      <c r="G22" s="158" t="str">
        <f>BILANCA!C176</f>
        <v>2</v>
      </c>
      <c r="H22" s="174">
        <f>BILANCA!D176</f>
        <v>0</v>
      </c>
      <c r="I22" s="175">
        <f>BILANCA!E176</f>
        <v>0</v>
      </c>
      <c r="J22" s="5"/>
      <c r="K22" s="5"/>
      <c r="L22" s="5"/>
      <c r="M22" s="5"/>
      <c r="N22" s="5"/>
      <c r="O22" s="5"/>
      <c r="P22" s="5"/>
      <c r="Q22" s="5"/>
      <c r="R22" s="5"/>
      <c r="S22" s="5"/>
      <c r="T22" s="5"/>
      <c r="U22" s="5"/>
      <c r="V22" s="5"/>
      <c r="W22" s="5"/>
      <c r="X22" s="5"/>
    </row>
    <row r="23" spans="1:24" ht="12.75" customHeight="1" x14ac:dyDescent="0.2">
      <c r="A23" s="318"/>
      <c r="B23" s="304" t="str">
        <f>BILANCA!B237</f>
        <v>Vlastiti izvori (šifre 91 + 922 - 93 + 96 do 98)</v>
      </c>
      <c r="C23" s="305"/>
      <c r="D23" s="305"/>
      <c r="E23" s="305"/>
      <c r="F23" s="306"/>
      <c r="G23" s="159" t="str">
        <f>BILANCA!C237</f>
        <v>9</v>
      </c>
      <c r="H23" s="176">
        <f>BILANCA!D237</f>
        <v>0</v>
      </c>
      <c r="I23" s="177">
        <f>BILANCA!E237</f>
        <v>0</v>
      </c>
      <c r="J23" s="5"/>
      <c r="K23" s="5"/>
      <c r="L23" s="5"/>
      <c r="M23" s="5"/>
      <c r="N23" s="5"/>
      <c r="O23" s="5"/>
      <c r="P23" s="5"/>
      <c r="Q23" s="5"/>
      <c r="R23" s="5"/>
      <c r="S23" s="5"/>
      <c r="T23" s="5"/>
      <c r="U23" s="5"/>
      <c r="V23" s="5"/>
      <c r="W23" s="5"/>
      <c r="X23" s="5"/>
    </row>
    <row r="24" spans="1:24" ht="12.75" customHeight="1" x14ac:dyDescent="0.2">
      <c r="A24" s="316" t="s">
        <v>44</v>
      </c>
      <c r="B24" s="312" t="str">
        <f>'RAS-funkcijski'!B5</f>
        <v>Opće javne usluge (šifre 011+012+013+014 do 018)</v>
      </c>
      <c r="C24" s="308"/>
      <c r="D24" s="308"/>
      <c r="E24" s="308"/>
      <c r="F24" s="309"/>
      <c r="G24" s="157" t="str">
        <f>'RAS-funkcijski'!C5</f>
        <v>01</v>
      </c>
      <c r="H24" s="172">
        <f>'RAS-funkcijski'!D5</f>
        <v>0</v>
      </c>
      <c r="I24" s="173">
        <f>'RAS-funkcijski'!E5</f>
        <v>0</v>
      </c>
      <c r="J24" s="5"/>
      <c r="K24" s="5"/>
      <c r="L24" s="5"/>
      <c r="M24" s="5"/>
      <c r="N24" s="5"/>
      <c r="O24" s="5"/>
      <c r="P24" s="5"/>
      <c r="Q24" s="5"/>
      <c r="R24" s="5"/>
      <c r="S24" s="5"/>
      <c r="T24" s="5"/>
      <c r="U24" s="5"/>
      <c r="V24" s="5"/>
      <c r="W24" s="5"/>
      <c r="X24" s="5"/>
    </row>
    <row r="25" spans="1:24" ht="12.75" customHeight="1" x14ac:dyDescent="0.2">
      <c r="A25" s="317"/>
      <c r="B25" s="301" t="str">
        <f>'RAS-funkcijski'!B35</f>
        <v>Ekonomski poslovi (šifre 041+042+043+044+045+046+047+048+049)</v>
      </c>
      <c r="C25" s="302"/>
      <c r="D25" s="302"/>
      <c r="E25" s="302"/>
      <c r="F25" s="303"/>
      <c r="G25" s="158" t="str">
        <f>'RAS-funkcijski'!C35</f>
        <v>04</v>
      </c>
      <c r="H25" s="174">
        <f>'RAS-funkcijski'!D35</f>
        <v>0</v>
      </c>
      <c r="I25" s="175">
        <f>'RAS-funkcijski'!E35</f>
        <v>0</v>
      </c>
      <c r="J25" s="5"/>
      <c r="K25" s="5"/>
      <c r="L25" s="5"/>
      <c r="M25" s="5"/>
      <c r="N25" s="5"/>
      <c r="O25" s="5"/>
      <c r="P25" s="5"/>
      <c r="Q25" s="5"/>
      <c r="R25" s="5"/>
      <c r="S25" s="5"/>
      <c r="T25" s="5"/>
      <c r="U25" s="5"/>
      <c r="V25" s="5"/>
      <c r="W25" s="5"/>
      <c r="X25" s="5"/>
    </row>
    <row r="26" spans="1:24" ht="12.75" customHeight="1" x14ac:dyDescent="0.2">
      <c r="A26" s="317"/>
      <c r="B26" s="301" t="str">
        <f>'RAS-funkcijski'!B88</f>
        <v>Rashodi vezani za stanovanje i kom. pogodnosti koji nisu drugdje svrstani</v>
      </c>
      <c r="C26" s="302"/>
      <c r="D26" s="302"/>
      <c r="E26" s="302"/>
      <c r="F26" s="303"/>
      <c r="G26" s="158" t="str">
        <f>'RAS-funkcijski'!C88</f>
        <v>066</v>
      </c>
      <c r="H26" s="174">
        <f>'RAS-funkcijski'!D88</f>
        <v>0</v>
      </c>
      <c r="I26" s="175">
        <f>'RAS-funkcijski'!E88</f>
        <v>0</v>
      </c>
      <c r="J26" s="5"/>
      <c r="K26" s="5"/>
      <c r="L26" s="5"/>
      <c r="M26" s="5"/>
      <c r="N26" s="5"/>
      <c r="O26" s="5"/>
      <c r="P26" s="5"/>
      <c r="Q26" s="5"/>
      <c r="R26" s="5"/>
      <c r="S26" s="5"/>
      <c r="T26" s="5"/>
      <c r="U26" s="5"/>
      <c r="V26" s="5"/>
      <c r="W26" s="5"/>
      <c r="X26" s="5"/>
    </row>
    <row r="27" spans="1:24" ht="12.75" customHeight="1" x14ac:dyDescent="0.2">
      <c r="A27" s="317"/>
      <c r="B27" s="301" t="str">
        <f>'RAS-funkcijski'!B114</f>
        <v>Obrazovanje (šifre 091+092+093+094+095+096+097+098)</v>
      </c>
      <c r="C27" s="302"/>
      <c r="D27" s="302"/>
      <c r="E27" s="302"/>
      <c r="F27" s="303"/>
      <c r="G27" s="158" t="str">
        <f>'RAS-funkcijski'!C114</f>
        <v>09</v>
      </c>
      <c r="H27" s="174">
        <f>'RAS-funkcijski'!D114</f>
        <v>0</v>
      </c>
      <c r="I27" s="175">
        <f>'RAS-funkcijski'!E114</f>
        <v>0</v>
      </c>
      <c r="J27" s="5"/>
      <c r="K27" s="5"/>
      <c r="L27" s="5"/>
      <c r="M27" s="5"/>
      <c r="N27" s="5"/>
      <c r="O27" s="5"/>
      <c r="P27" s="5"/>
      <c r="Q27" s="5"/>
      <c r="R27" s="5"/>
      <c r="S27" s="5"/>
      <c r="T27" s="5"/>
      <c r="U27" s="5"/>
      <c r="V27" s="5"/>
      <c r="W27" s="5"/>
      <c r="X27" s="5"/>
    </row>
    <row r="28" spans="1:24" ht="12.75" customHeight="1" x14ac:dyDescent="0.2">
      <c r="A28" s="318"/>
      <c r="B28" s="304" t="str">
        <f>'RAS-funkcijski'!B141</f>
        <v>Kontrolni zbroj (šifre 01+02+03+04+05+06+07+08+09+10)</v>
      </c>
      <c r="C28" s="305"/>
      <c r="D28" s="305"/>
      <c r="E28" s="305"/>
      <c r="F28" s="306"/>
      <c r="G28" s="159" t="str">
        <f>'RAS-funkcijski'!C141</f>
        <v>R1</v>
      </c>
      <c r="H28" s="178">
        <f>'RAS-funkcijski'!D141</f>
        <v>0</v>
      </c>
      <c r="I28" s="179">
        <f>'RAS-funkcijski'!E141</f>
        <v>0</v>
      </c>
      <c r="J28" s="5"/>
      <c r="K28" s="5"/>
      <c r="L28" s="5"/>
      <c r="M28" s="5"/>
      <c r="N28" s="5"/>
      <c r="O28" s="5"/>
      <c r="P28" s="5"/>
      <c r="Q28" s="5"/>
      <c r="R28" s="5"/>
      <c r="S28" s="5"/>
      <c r="T28" s="5"/>
      <c r="U28" s="5"/>
      <c r="V28" s="5"/>
      <c r="W28" s="5"/>
      <c r="X28" s="5"/>
    </row>
    <row r="29" spans="1:24" ht="12.75" customHeight="1" x14ac:dyDescent="0.2">
      <c r="A29" s="316" t="s">
        <v>35</v>
      </c>
      <c r="B29" s="307" t="str">
        <f>'P-VRIO'!B5</f>
        <v>Promjene u vrijednosti i obujmu imovine (šifre 91511+91512)</v>
      </c>
      <c r="C29" s="308"/>
      <c r="D29" s="308"/>
      <c r="E29" s="308"/>
      <c r="F29" s="309"/>
      <c r="G29" s="157" t="str">
        <f>'P-VRIO'!C5</f>
        <v>9151</v>
      </c>
      <c r="H29" s="172">
        <f>'P-VRIO'!D5</f>
        <v>0</v>
      </c>
      <c r="I29" s="173">
        <f>'P-VRIO'!E5</f>
        <v>0</v>
      </c>
      <c r="J29" s="5"/>
      <c r="K29" s="5"/>
      <c r="L29" s="5"/>
      <c r="M29" s="5"/>
      <c r="N29" s="5"/>
      <c r="O29" s="5"/>
      <c r="P29" s="5"/>
      <c r="Q29" s="5"/>
      <c r="R29" s="5"/>
      <c r="S29" s="5"/>
      <c r="T29" s="5"/>
      <c r="U29" s="5"/>
      <c r="V29" s="5"/>
      <c r="W29" s="5"/>
      <c r="X29" s="5"/>
    </row>
    <row r="30" spans="1:24" ht="12.75" customHeight="1" x14ac:dyDescent="0.2">
      <c r="A30" s="317"/>
      <c r="B30" s="310" t="str">
        <f>'P-VRIO'!B22</f>
        <v>Promjene u obujmu imovine (šifre P016+P023)</v>
      </c>
      <c r="C30" s="302"/>
      <c r="D30" s="302"/>
      <c r="E30" s="302"/>
      <c r="F30" s="303"/>
      <c r="G30" s="158" t="str">
        <f>'P-VRIO'!C22</f>
        <v>91512</v>
      </c>
      <c r="H30" s="174">
        <f>'P-VRIO'!D22</f>
        <v>0</v>
      </c>
      <c r="I30" s="175">
        <f>'P-VRIO'!E22</f>
        <v>0</v>
      </c>
      <c r="J30" s="5"/>
      <c r="K30" s="5"/>
      <c r="L30" s="5"/>
      <c r="M30" s="5"/>
      <c r="N30" s="5"/>
      <c r="O30" s="5"/>
      <c r="P30" s="5"/>
      <c r="Q30" s="5"/>
      <c r="R30" s="5"/>
      <c r="S30" s="5"/>
      <c r="T30" s="5"/>
      <c r="U30" s="5"/>
      <c r="V30" s="5"/>
      <c r="W30" s="5"/>
      <c r="X30" s="5"/>
    </row>
    <row r="31" spans="1:24" ht="12.75" customHeight="1" x14ac:dyDescent="0.2">
      <c r="A31" s="317"/>
      <c r="B31" s="310" t="str">
        <f>'P-VRIO'!B38</f>
        <v>Promjene u vrijednosti (revalorizacija) i obujmu obveza (šifre 91521+91522)</v>
      </c>
      <c r="C31" s="302"/>
      <c r="D31" s="302"/>
      <c r="E31" s="302"/>
      <c r="F31" s="303"/>
      <c r="G31" s="158" t="str">
        <f>'P-VRIO'!C38</f>
        <v>9152</v>
      </c>
      <c r="H31" s="174">
        <f>'P-VRIO'!D38</f>
        <v>0</v>
      </c>
      <c r="I31" s="175">
        <f>'P-VRIO'!E38</f>
        <v>0</v>
      </c>
      <c r="J31" s="5"/>
      <c r="K31" s="5"/>
      <c r="L31" s="5"/>
      <c r="M31" s="5"/>
      <c r="N31" s="5"/>
      <c r="O31" s="5"/>
      <c r="P31" s="5"/>
      <c r="Q31" s="5"/>
      <c r="R31" s="5"/>
      <c r="S31" s="5"/>
      <c r="T31" s="5"/>
      <c r="U31" s="5"/>
      <c r="V31" s="5"/>
      <c r="W31" s="5"/>
      <c r="X31" s="5"/>
    </row>
    <row r="32" spans="1:24" ht="12.75" customHeight="1" x14ac:dyDescent="0.2">
      <c r="A32" s="318"/>
      <c r="B32" s="311" t="str">
        <f>'P-VRIO'!B44</f>
        <v>Promjene u obujmu obveza (šifre P035 do P038)</v>
      </c>
      <c r="C32" s="305"/>
      <c r="D32" s="305"/>
      <c r="E32" s="305"/>
      <c r="F32" s="306"/>
      <c r="G32" s="159" t="str">
        <f>'P-VRIO'!C44</f>
        <v>91522</v>
      </c>
      <c r="H32" s="178">
        <f>'P-VRIO'!D44</f>
        <v>0</v>
      </c>
      <c r="I32" s="179">
        <f>'P-VRIO'!E44</f>
        <v>0</v>
      </c>
      <c r="J32" s="5"/>
      <c r="K32" s="5"/>
      <c r="L32" s="5"/>
      <c r="M32" s="5"/>
      <c r="N32" s="5"/>
      <c r="O32" s="5"/>
      <c r="P32" s="5"/>
      <c r="Q32" s="5"/>
      <c r="R32" s="5"/>
      <c r="S32" s="5"/>
      <c r="T32" s="5"/>
      <c r="U32" s="5"/>
      <c r="V32" s="5"/>
      <c r="W32" s="5"/>
      <c r="X32" s="5"/>
    </row>
    <row r="33" spans="1:24" ht="12.75" customHeight="1" x14ac:dyDescent="0.2">
      <c r="A33" s="316" t="s">
        <v>36</v>
      </c>
      <c r="B33" s="312" t="str">
        <f>OBVEZE!B5</f>
        <v>Stanje obveza 1. siječnja (=stanju obveza iz Izvještaja o obvezama na 31. prosinca prethodne godine)</v>
      </c>
      <c r="C33" s="308"/>
      <c r="D33" s="308"/>
      <c r="E33" s="308"/>
      <c r="F33" s="309"/>
      <c r="G33" s="157" t="str">
        <f>OBVEZE!C5</f>
        <v>V001</v>
      </c>
      <c r="H33" s="180" t="s">
        <v>45</v>
      </c>
      <c r="I33" s="181">
        <f>OBVEZE!D5</f>
        <v>18209.990000000002</v>
      </c>
      <c r="J33" s="5"/>
      <c r="K33" s="5"/>
      <c r="L33" s="5"/>
      <c r="M33" s="5"/>
      <c r="N33" s="5"/>
      <c r="O33" s="5"/>
      <c r="P33" s="5"/>
      <c r="Q33" s="5"/>
      <c r="R33" s="5"/>
      <c r="S33" s="5"/>
      <c r="T33" s="5"/>
      <c r="U33" s="5"/>
      <c r="V33" s="5"/>
      <c r="W33" s="5"/>
      <c r="X33" s="5"/>
    </row>
    <row r="34" spans="1:24" ht="12.75" customHeight="1" x14ac:dyDescent="0.2">
      <c r="A34" s="317"/>
      <c r="B34" s="301" t="str">
        <f>OBVEZE!B42</f>
        <v>Stanje obveza na kraju izvještajnog razdoblja (šifre V001+V002-V004) i (šifre V007+V009)</v>
      </c>
      <c r="C34" s="302"/>
      <c r="D34" s="302"/>
      <c r="E34" s="302"/>
      <c r="F34" s="303"/>
      <c r="G34" s="158" t="str">
        <f>OBVEZE!C42</f>
        <v>V006</v>
      </c>
      <c r="H34" s="174" t="s">
        <v>45</v>
      </c>
      <c r="I34" s="175">
        <f>OBVEZE!D42</f>
        <v>25404.209999999963</v>
      </c>
      <c r="J34" s="5"/>
      <c r="K34" s="5"/>
      <c r="L34" s="5"/>
      <c r="M34" s="5"/>
      <c r="N34" s="5"/>
      <c r="O34" s="5"/>
      <c r="P34" s="5"/>
      <c r="Q34" s="5"/>
      <c r="R34" s="5"/>
      <c r="S34" s="5"/>
      <c r="T34" s="5"/>
      <c r="U34" s="5"/>
      <c r="V34" s="5"/>
      <c r="W34" s="5"/>
      <c r="X34" s="5"/>
    </row>
    <row r="35" spans="1:24" ht="12.75" customHeight="1" x14ac:dyDescent="0.2">
      <c r="A35" s="317"/>
      <c r="B35" s="301" t="str">
        <f>OBVEZE!B43</f>
        <v>Stanje dospjelih obveza na kraju izvještajnog razdoblja (šifre V008+D23+D24 + 'D dio 25,26')</v>
      </c>
      <c r="C35" s="302"/>
      <c r="D35" s="302"/>
      <c r="E35" s="302"/>
      <c r="F35" s="303"/>
      <c r="G35" s="158" t="str">
        <f>OBVEZE!C43</f>
        <v>V007</v>
      </c>
      <c r="H35" s="174" t="s">
        <v>45</v>
      </c>
      <c r="I35" s="175">
        <f>OBVEZE!D43</f>
        <v>0</v>
      </c>
      <c r="J35" s="5"/>
      <c r="K35" s="5"/>
      <c r="L35" s="5"/>
      <c r="M35" s="5"/>
      <c r="N35" s="5"/>
      <c r="O35" s="5"/>
      <c r="P35" s="5"/>
      <c r="Q35" s="5"/>
      <c r="R35" s="5"/>
      <c r="S35" s="5"/>
      <c r="T35" s="5"/>
      <c r="U35" s="5"/>
      <c r="V35" s="5"/>
      <c r="W35" s="5"/>
      <c r="X35" s="5"/>
    </row>
    <row r="36" spans="1:24" ht="12.75" customHeight="1" x14ac:dyDescent="0.2">
      <c r="A36" s="318"/>
      <c r="B36" s="304" t="str">
        <f>OBVEZE!B101</f>
        <v>Stanje nedospjelih obveza na kraju izvještajnog razdoblja (šifre V010 + ND23 + ND24 + 'ND dio 25,26')</v>
      </c>
      <c r="C36" s="305"/>
      <c r="D36" s="305"/>
      <c r="E36" s="305"/>
      <c r="F36" s="306"/>
      <c r="G36" s="159" t="str">
        <f>OBVEZE!C101</f>
        <v>V009</v>
      </c>
      <c r="H36" s="178" t="s">
        <v>45</v>
      </c>
      <c r="I36" s="179">
        <f>OBVEZE!D101</f>
        <v>25404.21</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48"/>
      <c r="B38" s="48"/>
      <c r="C38" s="48"/>
      <c r="D38" s="48"/>
      <c r="E38" s="48"/>
      <c r="F38" s="48"/>
      <c r="G38" s="48"/>
      <c r="H38" s="156"/>
      <c r="I38" s="156"/>
      <c r="J38" s="5"/>
      <c r="K38" s="5"/>
      <c r="L38" s="5"/>
      <c r="M38" s="5"/>
      <c r="N38" s="5"/>
      <c r="O38" s="5"/>
      <c r="P38" s="5"/>
      <c r="Q38" s="5"/>
      <c r="R38" s="5"/>
      <c r="S38" s="5"/>
      <c r="T38" s="5"/>
      <c r="U38" s="5"/>
      <c r="V38" s="5"/>
      <c r="W38" s="5"/>
      <c r="X38" s="5"/>
    </row>
    <row r="39" spans="1:24" ht="33.75" customHeight="1" x14ac:dyDescent="0.2">
      <c r="A39" s="48"/>
      <c r="B39" s="48"/>
      <c r="C39" s="48"/>
      <c r="D39" s="48"/>
      <c r="E39" s="48"/>
      <c r="F39" s="48"/>
      <c r="G39" s="48"/>
      <c r="H39" s="300" t="s">
        <v>46</v>
      </c>
      <c r="I39" s="300"/>
      <c r="J39" s="5"/>
      <c r="K39" s="5"/>
      <c r="L39" s="5"/>
      <c r="M39" s="5"/>
      <c r="N39" s="5"/>
      <c r="O39" s="5"/>
      <c r="P39" s="5"/>
      <c r="Q39" s="5"/>
      <c r="R39" s="5"/>
      <c r="S39" s="5"/>
      <c r="T39" s="5"/>
      <c r="U39" s="5"/>
      <c r="V39" s="5"/>
      <c r="W39" s="5"/>
      <c r="X39" s="5"/>
    </row>
    <row r="40" spans="1:24" ht="12.75" customHeight="1" x14ac:dyDescent="0.2">
      <c r="A40" s="48"/>
      <c r="B40" s="48"/>
      <c r="C40" s="48"/>
      <c r="D40" s="48"/>
      <c r="E40" s="48"/>
      <c r="F40" s="48"/>
      <c r="G40" s="48"/>
      <c r="H40" s="255"/>
      <c r="I40" s="25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1" sqref="D1"/>
    </sheetView>
  </sheetViews>
  <sheetFormatPr defaultColWidth="14.42578125" defaultRowHeight="15" customHeight="1" x14ac:dyDescent="0.2"/>
  <cols>
    <col min="1" max="1" width="13.28515625" style="189" customWidth="1"/>
    <col min="2" max="2" width="60.7109375" style="233" customWidth="1"/>
    <col min="3" max="3" width="12.7109375" style="189"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292" t="s">
        <v>47</v>
      </c>
      <c r="B1" s="294" t="s">
        <v>48</v>
      </c>
      <c r="C1" s="292" t="s">
        <v>34</v>
      </c>
      <c r="D1" s="295">
        <v>23</v>
      </c>
      <c r="E1" s="293" t="s">
        <v>49</v>
      </c>
      <c r="F1" s="296" t="s">
        <v>38</v>
      </c>
    </row>
    <row r="2" spans="1:25" s="222" customFormat="1" ht="50.1" customHeight="1" x14ac:dyDescent="0.2">
      <c r="A2" s="338" t="s">
        <v>50</v>
      </c>
      <c r="B2" s="339"/>
      <c r="C2" s="339"/>
      <c r="D2" s="339"/>
      <c r="E2" s="339"/>
      <c r="F2" s="339"/>
    </row>
    <row r="3" spans="1:25" s="222" customFormat="1" ht="48" x14ac:dyDescent="0.2">
      <c r="A3" s="288" t="s">
        <v>51</v>
      </c>
      <c r="B3" s="289" t="s">
        <v>40</v>
      </c>
      <c r="C3" s="275" t="s">
        <v>41</v>
      </c>
      <c r="D3" s="289" t="s">
        <v>52</v>
      </c>
      <c r="E3" s="289" t="s">
        <v>53</v>
      </c>
      <c r="F3" s="66" t="s">
        <v>54</v>
      </c>
    </row>
    <row r="4" spans="1:25" s="222"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0" t="s">
        <v>56</v>
      </c>
      <c r="B5" s="341"/>
      <c r="C5" s="214"/>
      <c r="D5" s="73"/>
      <c r="E5" s="73"/>
      <c r="F5" s="60"/>
    </row>
    <row r="6" spans="1:25" ht="12.75" customHeight="1" x14ac:dyDescent="0.2">
      <c r="A6" s="54">
        <v>6</v>
      </c>
      <c r="B6" s="86" t="s">
        <v>57</v>
      </c>
      <c r="C6" s="51" t="s">
        <v>58</v>
      </c>
      <c r="D6" s="52">
        <f>D7+D44+D50+D82+D106+D124+D133+D139</f>
        <v>693239.96</v>
      </c>
      <c r="E6" s="52">
        <f>E7+E44+E50+E82+E106+E124+E133+E139</f>
        <v>551924.97</v>
      </c>
      <c r="F6" s="53">
        <f t="shared" ref="F6:F131" si="0">IF(D6&lt;&gt;0,IF(E6/D6&gt;=100,"&gt;&gt;100",E6/D6*100),"-")</f>
        <v>79.615285016172464</v>
      </c>
    </row>
    <row r="7" spans="1:25" ht="12.75" customHeight="1" x14ac:dyDescent="0.2">
      <c r="A7" s="54">
        <v>61</v>
      </c>
      <c r="B7" s="287" t="s">
        <v>59</v>
      </c>
      <c r="C7" s="51" t="s">
        <v>60</v>
      </c>
      <c r="D7" s="52">
        <f t="shared" ref="D7:E7" si="1">D8+D17+D23+D29+D37+D40</f>
        <v>139786.15999999997</v>
      </c>
      <c r="E7" s="52">
        <f t="shared" si="1"/>
        <v>139078.43</v>
      </c>
      <c r="F7" s="53">
        <f t="shared" si="0"/>
        <v>99.493705242350188</v>
      </c>
    </row>
    <row r="8" spans="1:25" ht="12.75" customHeight="1" x14ac:dyDescent="0.2">
      <c r="A8" s="54">
        <v>611</v>
      </c>
      <c r="B8" s="86" t="s">
        <v>61</v>
      </c>
      <c r="C8" s="51" t="s">
        <v>62</v>
      </c>
      <c r="D8" s="52">
        <f t="shared" ref="D8:E8" si="2">SUM(D9:D14)-D15-D16</f>
        <v>100946.4</v>
      </c>
      <c r="E8" s="52">
        <f t="shared" si="2"/>
        <v>132877.23000000001</v>
      </c>
      <c r="F8" s="53">
        <f t="shared" si="0"/>
        <v>131.63146977009583</v>
      </c>
    </row>
    <row r="9" spans="1:25" ht="12.75" customHeight="1" x14ac:dyDescent="0.2">
      <c r="A9" s="54">
        <v>6111</v>
      </c>
      <c r="B9" s="86" t="s">
        <v>63</v>
      </c>
      <c r="C9" s="51" t="s">
        <v>64</v>
      </c>
      <c r="D9" s="240">
        <v>100946.4</v>
      </c>
      <c r="E9" s="240">
        <v>132877.23000000001</v>
      </c>
      <c r="F9" s="53">
        <f t="shared" si="0"/>
        <v>131.63146977009583</v>
      </c>
    </row>
    <row r="10" spans="1:25" ht="12.75" customHeight="1" x14ac:dyDescent="0.2">
      <c r="A10" s="54">
        <v>6112</v>
      </c>
      <c r="B10" s="86" t="s">
        <v>65</v>
      </c>
      <c r="C10" s="51" t="s">
        <v>66</v>
      </c>
      <c r="D10" s="240">
        <v>0</v>
      </c>
      <c r="E10" s="240"/>
      <c r="F10" s="53" t="str">
        <f t="shared" si="0"/>
        <v>-</v>
      </c>
    </row>
    <row r="11" spans="1:25" ht="12.75" customHeight="1" x14ac:dyDescent="0.2">
      <c r="A11" s="54">
        <v>6113</v>
      </c>
      <c r="B11" s="86" t="s">
        <v>67</v>
      </c>
      <c r="C11" s="51" t="s">
        <v>68</v>
      </c>
      <c r="D11" s="240">
        <v>0</v>
      </c>
      <c r="E11" s="240"/>
      <c r="F11" s="53" t="str">
        <f t="shared" si="0"/>
        <v>-</v>
      </c>
    </row>
    <row r="12" spans="1:25" ht="12.75" customHeight="1" x14ac:dyDescent="0.2">
      <c r="A12" s="54">
        <v>6114</v>
      </c>
      <c r="B12" s="86" t="s">
        <v>69</v>
      </c>
      <c r="C12" s="51" t="s">
        <v>70</v>
      </c>
      <c r="D12" s="240">
        <v>0</v>
      </c>
      <c r="E12" s="240"/>
      <c r="F12" s="53" t="str">
        <f t="shared" si="0"/>
        <v>-</v>
      </c>
    </row>
    <row r="13" spans="1:25" ht="12.75" customHeight="1" x14ac:dyDescent="0.2">
      <c r="A13" s="54">
        <v>6115</v>
      </c>
      <c r="B13" s="86" t="s">
        <v>71</v>
      </c>
      <c r="C13" s="51" t="s">
        <v>72</v>
      </c>
      <c r="D13" s="240">
        <v>0</v>
      </c>
      <c r="E13" s="240"/>
      <c r="F13" s="53" t="str">
        <f t="shared" si="0"/>
        <v>-</v>
      </c>
    </row>
    <row r="14" spans="1:25" ht="12.75" customHeight="1" x14ac:dyDescent="0.2">
      <c r="A14" s="54">
        <v>6116</v>
      </c>
      <c r="B14" s="86" t="s">
        <v>73</v>
      </c>
      <c r="C14" s="51" t="s">
        <v>74</v>
      </c>
      <c r="D14" s="240">
        <v>0</v>
      </c>
      <c r="E14" s="240"/>
      <c r="F14" s="53" t="str">
        <f t="shared" si="0"/>
        <v>-</v>
      </c>
    </row>
    <row r="15" spans="1:25" ht="12.75" customHeight="1" x14ac:dyDescent="0.2">
      <c r="A15" s="54">
        <v>6117</v>
      </c>
      <c r="B15" s="86" t="s">
        <v>75</v>
      </c>
      <c r="C15" s="51" t="s">
        <v>76</v>
      </c>
      <c r="D15" s="240">
        <v>0</v>
      </c>
      <c r="E15" s="240"/>
      <c r="F15" s="53" t="str">
        <f t="shared" si="0"/>
        <v>-</v>
      </c>
    </row>
    <row r="16" spans="1:25" ht="12.75" customHeight="1" x14ac:dyDescent="0.2">
      <c r="A16" s="54">
        <v>6119</v>
      </c>
      <c r="B16" s="86" t="s">
        <v>77</v>
      </c>
      <c r="C16" s="51" t="s">
        <v>78</v>
      </c>
      <c r="D16" s="240">
        <v>0</v>
      </c>
      <c r="E16" s="240"/>
      <c r="F16" s="53" t="str">
        <f t="shared" si="0"/>
        <v>-</v>
      </c>
    </row>
    <row r="17" spans="1:6" ht="12.75" customHeight="1" x14ac:dyDescent="0.2">
      <c r="A17" s="54">
        <v>612</v>
      </c>
      <c r="B17" s="86" t="s">
        <v>79</v>
      </c>
      <c r="C17" s="51" t="s">
        <v>80</v>
      </c>
      <c r="D17" s="52">
        <f t="shared" ref="D17:E17" si="3">SUM(D18:D21)-D22</f>
        <v>0</v>
      </c>
      <c r="E17" s="52">
        <f t="shared" si="3"/>
        <v>0</v>
      </c>
      <c r="F17" s="53" t="str">
        <f t="shared" si="0"/>
        <v>-</v>
      </c>
    </row>
    <row r="18" spans="1:6" ht="12.75" customHeight="1" x14ac:dyDescent="0.2">
      <c r="A18" s="54">
        <v>6121</v>
      </c>
      <c r="B18" s="86" t="s">
        <v>81</v>
      </c>
      <c r="C18" s="51" t="s">
        <v>82</v>
      </c>
      <c r="D18" s="240">
        <v>0</v>
      </c>
      <c r="E18" s="240"/>
      <c r="F18" s="53" t="str">
        <f t="shared" si="0"/>
        <v>-</v>
      </c>
    </row>
    <row r="19" spans="1:6" ht="12.75" customHeight="1" x14ac:dyDescent="0.2">
      <c r="A19" s="54">
        <v>6122</v>
      </c>
      <c r="B19" s="86" t="s">
        <v>83</v>
      </c>
      <c r="C19" s="51" t="s">
        <v>84</v>
      </c>
      <c r="D19" s="240">
        <v>0</v>
      </c>
      <c r="E19" s="240"/>
      <c r="F19" s="53" t="str">
        <f t="shared" si="0"/>
        <v>-</v>
      </c>
    </row>
    <row r="20" spans="1:6" ht="12.75" customHeight="1" x14ac:dyDescent="0.2">
      <c r="A20" s="54">
        <v>6123</v>
      </c>
      <c r="B20" s="231" t="s">
        <v>85</v>
      </c>
      <c r="C20" s="51" t="s">
        <v>86</v>
      </c>
      <c r="D20" s="240">
        <v>0</v>
      </c>
      <c r="E20" s="240"/>
      <c r="F20" s="53" t="str">
        <f t="shared" si="0"/>
        <v>-</v>
      </c>
    </row>
    <row r="21" spans="1:6" ht="12.75" customHeight="1" x14ac:dyDescent="0.2">
      <c r="A21" s="54">
        <v>6124</v>
      </c>
      <c r="B21" s="86" t="s">
        <v>87</v>
      </c>
      <c r="C21" s="51" t="s">
        <v>88</v>
      </c>
      <c r="D21" s="240">
        <v>0</v>
      </c>
      <c r="E21" s="240"/>
      <c r="F21" s="53" t="str">
        <f t="shared" si="0"/>
        <v>-</v>
      </c>
    </row>
    <row r="22" spans="1:6" ht="12.75" customHeight="1" x14ac:dyDescent="0.2">
      <c r="A22" s="54">
        <v>6125</v>
      </c>
      <c r="B22" s="86" t="s">
        <v>89</v>
      </c>
      <c r="C22" s="51" t="s">
        <v>90</v>
      </c>
      <c r="D22" s="240">
        <v>0</v>
      </c>
      <c r="E22" s="240"/>
      <c r="F22" s="53" t="str">
        <f t="shared" si="0"/>
        <v>-</v>
      </c>
    </row>
    <row r="23" spans="1:6" ht="12.75" customHeight="1" x14ac:dyDescent="0.2">
      <c r="A23" s="54">
        <v>613</v>
      </c>
      <c r="B23" s="86" t="s">
        <v>91</v>
      </c>
      <c r="C23" s="51" t="s">
        <v>92</v>
      </c>
      <c r="D23" s="52">
        <f t="shared" ref="D23:E23" si="4">SUM(D24:D28)</f>
        <v>37883.68</v>
      </c>
      <c r="E23" s="52">
        <f t="shared" si="4"/>
        <v>5048.8999999999996</v>
      </c>
      <c r="F23" s="53">
        <f t="shared" si="0"/>
        <v>13.327374742897206</v>
      </c>
    </row>
    <row r="24" spans="1:6" ht="12.75" customHeight="1" x14ac:dyDescent="0.2">
      <c r="A24" s="54">
        <v>6131</v>
      </c>
      <c r="B24" s="86" t="s">
        <v>93</v>
      </c>
      <c r="C24" s="51" t="s">
        <v>94</v>
      </c>
      <c r="D24" s="240">
        <v>87.6</v>
      </c>
      <c r="E24" s="240">
        <v>53.2</v>
      </c>
      <c r="F24" s="53">
        <f t="shared" si="0"/>
        <v>60.730593607305941</v>
      </c>
    </row>
    <row r="25" spans="1:6" ht="12.75" customHeight="1" x14ac:dyDescent="0.2">
      <c r="A25" s="54">
        <v>6132</v>
      </c>
      <c r="B25" s="86" t="s">
        <v>95</v>
      </c>
      <c r="C25" s="51" t="s">
        <v>96</v>
      </c>
      <c r="D25" s="240">
        <v>0</v>
      </c>
      <c r="E25" s="240"/>
      <c r="F25" s="53" t="str">
        <f t="shared" si="0"/>
        <v>-</v>
      </c>
    </row>
    <row r="26" spans="1:6" ht="12.75" customHeight="1" x14ac:dyDescent="0.2">
      <c r="A26" s="54">
        <v>6133</v>
      </c>
      <c r="B26" s="86" t="s">
        <v>97</v>
      </c>
      <c r="C26" s="51" t="s">
        <v>98</v>
      </c>
      <c r="D26" s="240">
        <v>0</v>
      </c>
      <c r="E26" s="240"/>
      <c r="F26" s="53" t="str">
        <f t="shared" si="0"/>
        <v>-</v>
      </c>
    </row>
    <row r="27" spans="1:6" ht="12.75" customHeight="1" x14ac:dyDescent="0.2">
      <c r="A27" s="54">
        <v>6134</v>
      </c>
      <c r="B27" s="86" t="s">
        <v>99</v>
      </c>
      <c r="C27" s="51" t="s">
        <v>100</v>
      </c>
      <c r="D27" s="240">
        <v>37796.080000000002</v>
      </c>
      <c r="E27" s="240">
        <v>4995.7</v>
      </c>
      <c r="F27" s="53">
        <f t="shared" si="0"/>
        <v>13.217508270698971</v>
      </c>
    </row>
    <row r="28" spans="1:6" ht="12.75" customHeight="1" x14ac:dyDescent="0.2">
      <c r="A28" s="54">
        <v>6135</v>
      </c>
      <c r="B28" s="86" t="s">
        <v>101</v>
      </c>
      <c r="C28" s="51" t="s">
        <v>102</v>
      </c>
      <c r="D28" s="240">
        <v>0</v>
      </c>
      <c r="E28" s="240"/>
      <c r="F28" s="53" t="str">
        <f t="shared" si="0"/>
        <v>-</v>
      </c>
    </row>
    <row r="29" spans="1:6" ht="12.75" customHeight="1" x14ac:dyDescent="0.2">
      <c r="A29" s="54">
        <v>614</v>
      </c>
      <c r="B29" s="86" t="s">
        <v>103</v>
      </c>
      <c r="C29" s="51" t="s">
        <v>104</v>
      </c>
      <c r="D29" s="52">
        <f t="shared" ref="D29:E29" si="5">SUM(D30:D36)</f>
        <v>956.08</v>
      </c>
      <c r="E29" s="52">
        <f t="shared" si="5"/>
        <v>1152.3</v>
      </c>
      <c r="F29" s="53">
        <f t="shared" si="0"/>
        <v>120.52338716425403</v>
      </c>
    </row>
    <row r="30" spans="1:6" ht="12.75" customHeight="1" x14ac:dyDescent="0.2">
      <c r="A30" s="54">
        <v>6141</v>
      </c>
      <c r="B30" s="86" t="s">
        <v>105</v>
      </c>
      <c r="C30" s="51" t="s">
        <v>106</v>
      </c>
      <c r="D30" s="240">
        <v>0</v>
      </c>
      <c r="E30" s="240"/>
      <c r="F30" s="53" t="str">
        <f t="shared" si="0"/>
        <v>-</v>
      </c>
    </row>
    <row r="31" spans="1:6" ht="12.75" customHeight="1" x14ac:dyDescent="0.2">
      <c r="A31" s="54">
        <v>6142</v>
      </c>
      <c r="B31" s="86" t="s">
        <v>107</v>
      </c>
      <c r="C31" s="51" t="s">
        <v>108</v>
      </c>
      <c r="D31" s="240">
        <v>956.08</v>
      </c>
      <c r="E31" s="240">
        <v>1152.3</v>
      </c>
      <c r="F31" s="53">
        <f t="shared" si="0"/>
        <v>120.52338716425403</v>
      </c>
    </row>
    <row r="32" spans="1:6" ht="12.75" customHeight="1" x14ac:dyDescent="0.2">
      <c r="A32" s="54">
        <v>6143</v>
      </c>
      <c r="B32" s="86" t="s">
        <v>109</v>
      </c>
      <c r="C32" s="51" t="s">
        <v>110</v>
      </c>
      <c r="D32" s="240">
        <v>0</v>
      </c>
      <c r="E32" s="240"/>
      <c r="F32" s="53" t="str">
        <f t="shared" si="0"/>
        <v>-</v>
      </c>
    </row>
    <row r="33" spans="1:6" ht="12.75" customHeight="1" x14ac:dyDescent="0.2">
      <c r="A33" s="54">
        <v>6145</v>
      </c>
      <c r="B33" s="86" t="s">
        <v>111</v>
      </c>
      <c r="C33" s="51" t="s">
        <v>112</v>
      </c>
      <c r="D33" s="240">
        <v>0</v>
      </c>
      <c r="E33" s="240"/>
      <c r="F33" s="53" t="str">
        <f t="shared" si="0"/>
        <v>-</v>
      </c>
    </row>
    <row r="34" spans="1:6" ht="12.75" customHeight="1" x14ac:dyDescent="0.2">
      <c r="A34" s="54">
        <v>6146</v>
      </c>
      <c r="B34" s="86" t="s">
        <v>113</v>
      </c>
      <c r="C34" s="51" t="s">
        <v>114</v>
      </c>
      <c r="D34" s="240">
        <v>0</v>
      </c>
      <c r="E34" s="240"/>
      <c r="F34" s="53" t="str">
        <f t="shared" si="0"/>
        <v>-</v>
      </c>
    </row>
    <row r="35" spans="1:6" ht="12.75" customHeight="1" x14ac:dyDescent="0.2">
      <c r="A35" s="54">
        <v>6147</v>
      </c>
      <c r="B35" s="86" t="s">
        <v>115</v>
      </c>
      <c r="C35" s="51" t="s">
        <v>116</v>
      </c>
      <c r="D35" s="240">
        <v>0</v>
      </c>
      <c r="E35" s="240"/>
      <c r="F35" s="53" t="str">
        <f t="shared" si="0"/>
        <v>-</v>
      </c>
    </row>
    <row r="36" spans="1:6" ht="12.75" customHeight="1" x14ac:dyDescent="0.2">
      <c r="A36" s="54">
        <v>6148</v>
      </c>
      <c r="B36" s="86" t="s">
        <v>117</v>
      </c>
      <c r="C36" s="51" t="s">
        <v>118</v>
      </c>
      <c r="D36" s="240">
        <v>0</v>
      </c>
      <c r="E36" s="240"/>
      <c r="F36" s="53" t="str">
        <f t="shared" si="0"/>
        <v>-</v>
      </c>
    </row>
    <row r="37" spans="1:6" ht="12.75" customHeight="1" x14ac:dyDescent="0.2">
      <c r="A37" s="54">
        <v>615</v>
      </c>
      <c r="B37" s="86" t="s">
        <v>119</v>
      </c>
      <c r="C37" s="51" t="s">
        <v>120</v>
      </c>
      <c r="D37" s="52">
        <f t="shared" ref="D37:E37" si="6">SUM(D38:D39)</f>
        <v>0</v>
      </c>
      <c r="E37" s="52">
        <f t="shared" si="6"/>
        <v>0</v>
      </c>
      <c r="F37" s="53" t="str">
        <f t="shared" si="0"/>
        <v>-</v>
      </c>
    </row>
    <row r="38" spans="1:6" ht="12.75" customHeight="1" x14ac:dyDescent="0.2">
      <c r="A38" s="54">
        <v>6151</v>
      </c>
      <c r="B38" s="86" t="s">
        <v>121</v>
      </c>
      <c r="C38" s="51" t="s">
        <v>122</v>
      </c>
      <c r="D38" s="240">
        <v>0</v>
      </c>
      <c r="E38" s="240"/>
      <c r="F38" s="53" t="str">
        <f t="shared" si="0"/>
        <v>-</v>
      </c>
    </row>
    <row r="39" spans="1:6" ht="12.75" customHeight="1" x14ac:dyDescent="0.2">
      <c r="A39" s="54">
        <v>6152</v>
      </c>
      <c r="B39" s="86" t="s">
        <v>123</v>
      </c>
      <c r="C39" s="51" t="s">
        <v>124</v>
      </c>
      <c r="D39" s="240">
        <v>0</v>
      </c>
      <c r="E39" s="240"/>
      <c r="F39" s="53" t="str">
        <f t="shared" si="0"/>
        <v>-</v>
      </c>
    </row>
    <row r="40" spans="1:6" ht="12.75" customHeight="1" x14ac:dyDescent="0.2">
      <c r="A40" s="54">
        <v>616</v>
      </c>
      <c r="B40" s="86" t="s">
        <v>125</v>
      </c>
      <c r="C40" s="51" t="s">
        <v>126</v>
      </c>
      <c r="D40" s="52">
        <f t="shared" ref="D40:E40" si="7">SUM(D41:D43)</f>
        <v>0</v>
      </c>
      <c r="E40" s="52">
        <f t="shared" si="7"/>
        <v>0</v>
      </c>
      <c r="F40" s="53" t="str">
        <f t="shared" si="0"/>
        <v>-</v>
      </c>
    </row>
    <row r="41" spans="1:6" ht="12.75" customHeight="1" x14ac:dyDescent="0.2">
      <c r="A41" s="54">
        <v>6161</v>
      </c>
      <c r="B41" s="86" t="s">
        <v>127</v>
      </c>
      <c r="C41" s="51" t="s">
        <v>128</v>
      </c>
      <c r="D41" s="240">
        <v>0</v>
      </c>
      <c r="E41" s="240"/>
      <c r="F41" s="53" t="str">
        <f t="shared" si="0"/>
        <v>-</v>
      </c>
    </row>
    <row r="42" spans="1:6" ht="12.75" customHeight="1" x14ac:dyDescent="0.2">
      <c r="A42" s="54">
        <v>6162</v>
      </c>
      <c r="B42" s="86" t="s">
        <v>129</v>
      </c>
      <c r="C42" s="51" t="s">
        <v>130</v>
      </c>
      <c r="D42" s="240">
        <v>0</v>
      </c>
      <c r="E42" s="240"/>
      <c r="F42" s="53" t="str">
        <f t="shared" si="0"/>
        <v>-</v>
      </c>
    </row>
    <row r="43" spans="1:6" ht="12.75" customHeight="1" x14ac:dyDescent="0.2">
      <c r="A43" s="54">
        <v>6163</v>
      </c>
      <c r="B43" s="86" t="s">
        <v>131</v>
      </c>
      <c r="C43" s="51" t="s">
        <v>132</v>
      </c>
      <c r="D43" s="240">
        <v>0</v>
      </c>
      <c r="E43" s="240"/>
      <c r="F43" s="53" t="str">
        <f t="shared" si="0"/>
        <v>-</v>
      </c>
    </row>
    <row r="44" spans="1:6" ht="12.75" customHeight="1" x14ac:dyDescent="0.2">
      <c r="A44" s="54">
        <v>62</v>
      </c>
      <c r="B44" s="86" t="s">
        <v>133</v>
      </c>
      <c r="C44" s="51" t="s">
        <v>134</v>
      </c>
      <c r="D44" s="52">
        <f t="shared" ref="D44:E44" si="8">D45+D48+D49</f>
        <v>0</v>
      </c>
      <c r="E44" s="52">
        <f t="shared" si="8"/>
        <v>0</v>
      </c>
      <c r="F44" s="53" t="str">
        <f t="shared" si="0"/>
        <v>-</v>
      </c>
    </row>
    <row r="45" spans="1:6" ht="12.75" customHeight="1" x14ac:dyDescent="0.2">
      <c r="A45" s="54">
        <v>621</v>
      </c>
      <c r="B45" s="86" t="s">
        <v>135</v>
      </c>
      <c r="C45" s="51" t="s">
        <v>136</v>
      </c>
      <c r="D45" s="52">
        <f t="shared" ref="D45:E45" si="9">SUM(D46:D47)</f>
        <v>0</v>
      </c>
      <c r="E45" s="52">
        <f t="shared" si="9"/>
        <v>0</v>
      </c>
      <c r="F45" s="53" t="str">
        <f t="shared" si="0"/>
        <v>-</v>
      </c>
    </row>
    <row r="46" spans="1:6" ht="12.75" customHeight="1" x14ac:dyDescent="0.2">
      <c r="A46" s="54">
        <v>6211</v>
      </c>
      <c r="B46" s="86" t="s">
        <v>137</v>
      </c>
      <c r="C46" s="51" t="s">
        <v>138</v>
      </c>
      <c r="D46" s="240">
        <v>0</v>
      </c>
      <c r="E46" s="240"/>
      <c r="F46" s="53" t="str">
        <f t="shared" si="0"/>
        <v>-</v>
      </c>
    </row>
    <row r="47" spans="1:6" ht="12.75" customHeight="1" x14ac:dyDescent="0.2">
      <c r="A47" s="54">
        <v>6212</v>
      </c>
      <c r="B47" s="86" t="s">
        <v>139</v>
      </c>
      <c r="C47" s="51" t="s">
        <v>140</v>
      </c>
      <c r="D47" s="240">
        <v>0</v>
      </c>
      <c r="E47" s="240"/>
      <c r="F47" s="53" t="str">
        <f t="shared" si="0"/>
        <v>-</v>
      </c>
    </row>
    <row r="48" spans="1:6" ht="12.75" customHeight="1" x14ac:dyDescent="0.2">
      <c r="A48" s="54">
        <v>622</v>
      </c>
      <c r="B48" s="86" t="s">
        <v>141</v>
      </c>
      <c r="C48" s="51" t="s">
        <v>142</v>
      </c>
      <c r="D48" s="240">
        <v>0</v>
      </c>
      <c r="E48" s="240"/>
      <c r="F48" s="53" t="str">
        <f t="shared" si="0"/>
        <v>-</v>
      </c>
    </row>
    <row r="49" spans="1:6" ht="12.75" customHeight="1" x14ac:dyDescent="0.2">
      <c r="A49" s="54">
        <v>623</v>
      </c>
      <c r="B49" s="86" t="s">
        <v>143</v>
      </c>
      <c r="C49" s="51" t="s">
        <v>144</v>
      </c>
      <c r="D49" s="240">
        <v>0</v>
      </c>
      <c r="E49" s="240"/>
      <c r="F49" s="53" t="str">
        <f t="shared" si="0"/>
        <v>-</v>
      </c>
    </row>
    <row r="50" spans="1:6" ht="24" x14ac:dyDescent="0.2">
      <c r="A50" s="54">
        <v>63</v>
      </c>
      <c r="B50" s="87" t="s">
        <v>145</v>
      </c>
      <c r="C50" s="51" t="s">
        <v>146</v>
      </c>
      <c r="D50" s="52">
        <f>D51+D54+D59+D62+D65+D68+D71+D74+D77</f>
        <v>278203.36</v>
      </c>
      <c r="E50" s="52">
        <f>E51+E54+E59+E62+E65+E68+E71+E74+E77</f>
        <v>262166.15999999997</v>
      </c>
      <c r="F50" s="53">
        <f t="shared" si="0"/>
        <v>94.23543985953296</v>
      </c>
    </row>
    <row r="51" spans="1:6" ht="12.75" customHeight="1" x14ac:dyDescent="0.2">
      <c r="A51" s="54">
        <v>631</v>
      </c>
      <c r="B51" s="87" t="s">
        <v>147</v>
      </c>
      <c r="C51" s="51" t="s">
        <v>148</v>
      </c>
      <c r="D51" s="52">
        <f t="shared" ref="D51:E51" si="10">D52+D53</f>
        <v>0</v>
      </c>
      <c r="E51" s="52">
        <f t="shared" si="10"/>
        <v>0</v>
      </c>
      <c r="F51" s="53" t="str">
        <f t="shared" si="0"/>
        <v>-</v>
      </c>
    </row>
    <row r="52" spans="1:6" ht="12.75" customHeight="1" x14ac:dyDescent="0.2">
      <c r="A52" s="54">
        <v>6311</v>
      </c>
      <c r="B52" s="87" t="s">
        <v>149</v>
      </c>
      <c r="C52" s="51" t="s">
        <v>150</v>
      </c>
      <c r="D52" s="240">
        <v>0</v>
      </c>
      <c r="E52" s="240"/>
      <c r="F52" s="53" t="str">
        <f t="shared" si="0"/>
        <v>-</v>
      </c>
    </row>
    <row r="53" spans="1:6" ht="12.75" customHeight="1" x14ac:dyDescent="0.2">
      <c r="A53" s="54">
        <v>6312</v>
      </c>
      <c r="B53" s="87" t="s">
        <v>151</v>
      </c>
      <c r="C53" s="51" t="s">
        <v>152</v>
      </c>
      <c r="D53" s="240">
        <v>0</v>
      </c>
      <c r="E53" s="240"/>
      <c r="F53" s="53" t="str">
        <f t="shared" si="0"/>
        <v>-</v>
      </c>
    </row>
    <row r="54" spans="1:6" ht="24" x14ac:dyDescent="0.2">
      <c r="A54" s="54">
        <v>632</v>
      </c>
      <c r="B54" s="87" t="s">
        <v>153</v>
      </c>
      <c r="C54" s="51" t="s">
        <v>154</v>
      </c>
      <c r="D54" s="52">
        <f t="shared" ref="D54:E54" si="11">SUM(D55:D58)</f>
        <v>0</v>
      </c>
      <c r="E54" s="52">
        <f t="shared" si="11"/>
        <v>0</v>
      </c>
      <c r="F54" s="53" t="str">
        <f t="shared" si="0"/>
        <v>-</v>
      </c>
    </row>
    <row r="55" spans="1:6" ht="12.75" customHeight="1" x14ac:dyDescent="0.2">
      <c r="A55" s="54">
        <v>6321</v>
      </c>
      <c r="B55" s="87" t="s">
        <v>155</v>
      </c>
      <c r="C55" s="51" t="s">
        <v>156</v>
      </c>
      <c r="D55" s="240">
        <v>0</v>
      </c>
      <c r="E55" s="240"/>
      <c r="F55" s="53" t="str">
        <f t="shared" si="0"/>
        <v>-</v>
      </c>
    </row>
    <row r="56" spans="1:6" ht="12.75" customHeight="1" x14ac:dyDescent="0.2">
      <c r="A56" s="54">
        <v>6322</v>
      </c>
      <c r="B56" s="87" t="s">
        <v>157</v>
      </c>
      <c r="C56" s="51" t="s">
        <v>158</v>
      </c>
      <c r="D56" s="240">
        <v>0</v>
      </c>
      <c r="E56" s="240"/>
      <c r="F56" s="53" t="str">
        <f t="shared" si="0"/>
        <v>-</v>
      </c>
    </row>
    <row r="57" spans="1:6" ht="12.75" customHeight="1" x14ac:dyDescent="0.2">
      <c r="A57" s="54">
        <v>6323</v>
      </c>
      <c r="B57" s="87" t="s">
        <v>159</v>
      </c>
      <c r="C57" s="51" t="s">
        <v>160</v>
      </c>
      <c r="D57" s="240">
        <v>0</v>
      </c>
      <c r="E57" s="240"/>
      <c r="F57" s="53" t="str">
        <f t="shared" si="0"/>
        <v>-</v>
      </c>
    </row>
    <row r="58" spans="1:6" ht="12.75" customHeight="1" x14ac:dyDescent="0.2">
      <c r="A58" s="54">
        <v>6324</v>
      </c>
      <c r="B58" s="87" t="s">
        <v>161</v>
      </c>
      <c r="C58" s="51" t="s">
        <v>162</v>
      </c>
      <c r="D58" s="240">
        <v>0</v>
      </c>
      <c r="E58" s="240"/>
      <c r="F58" s="53" t="str">
        <f t="shared" si="0"/>
        <v>-</v>
      </c>
    </row>
    <row r="59" spans="1:6" ht="24" x14ac:dyDescent="0.2">
      <c r="A59" s="54">
        <v>633</v>
      </c>
      <c r="B59" s="87" t="s">
        <v>163</v>
      </c>
      <c r="C59" s="51" t="s">
        <v>164</v>
      </c>
      <c r="D59" s="52">
        <f t="shared" ref="D59:E59" si="12">SUM(D60:D61)</f>
        <v>274947.52999999997</v>
      </c>
      <c r="E59" s="52">
        <f t="shared" si="12"/>
        <v>258113.52</v>
      </c>
      <c r="F59" s="53">
        <f t="shared" si="0"/>
        <v>93.877373621068728</v>
      </c>
    </row>
    <row r="60" spans="1:6" ht="24" x14ac:dyDescent="0.2">
      <c r="A60" s="54">
        <v>6331</v>
      </c>
      <c r="B60" s="87" t="s">
        <v>165</v>
      </c>
      <c r="C60" s="51" t="s">
        <v>166</v>
      </c>
      <c r="D60" s="240">
        <v>269955.49</v>
      </c>
      <c r="E60" s="240">
        <v>258113.52</v>
      </c>
      <c r="F60" s="53">
        <f t="shared" si="0"/>
        <v>95.61336203979404</v>
      </c>
    </row>
    <row r="61" spans="1:6" ht="24" x14ac:dyDescent="0.2">
      <c r="A61" s="54">
        <v>6332</v>
      </c>
      <c r="B61" s="87" t="s">
        <v>167</v>
      </c>
      <c r="C61" s="51" t="s">
        <v>168</v>
      </c>
      <c r="D61" s="240">
        <v>4992.04</v>
      </c>
      <c r="E61" s="240"/>
      <c r="F61" s="53">
        <f t="shared" si="0"/>
        <v>0</v>
      </c>
    </row>
    <row r="62" spans="1:6" ht="12.75" customHeight="1" x14ac:dyDescent="0.2">
      <c r="A62" s="54">
        <v>634</v>
      </c>
      <c r="B62" s="86" t="s">
        <v>169</v>
      </c>
      <c r="C62" s="51" t="s">
        <v>170</v>
      </c>
      <c r="D62" s="52">
        <f t="shared" ref="D62:E62" si="13">SUM(D63:D64)</f>
        <v>3255.83</v>
      </c>
      <c r="E62" s="52">
        <f t="shared" si="13"/>
        <v>4052.64</v>
      </c>
      <c r="F62" s="53">
        <f t="shared" si="0"/>
        <v>124.47332938144804</v>
      </c>
    </row>
    <row r="63" spans="1:6" ht="12.75" customHeight="1" x14ac:dyDescent="0.2">
      <c r="A63" s="54">
        <v>6341</v>
      </c>
      <c r="B63" s="86" t="s">
        <v>171</v>
      </c>
      <c r="C63" s="51" t="s">
        <v>172</v>
      </c>
      <c r="D63" s="240">
        <v>3255.83</v>
      </c>
      <c r="E63" s="240">
        <v>4052.64</v>
      </c>
      <c r="F63" s="53">
        <f t="shared" si="0"/>
        <v>124.47332938144804</v>
      </c>
    </row>
    <row r="64" spans="1:6" ht="12.75" customHeight="1" x14ac:dyDescent="0.2">
      <c r="A64" s="54">
        <v>6342</v>
      </c>
      <c r="B64" s="86" t="s">
        <v>173</v>
      </c>
      <c r="C64" s="51" t="s">
        <v>174</v>
      </c>
      <c r="D64" s="240">
        <v>0</v>
      </c>
      <c r="E64" s="240"/>
      <c r="F64" s="53" t="str">
        <f t="shared" si="0"/>
        <v>-</v>
      </c>
    </row>
    <row r="65" spans="1:6" ht="12.75" customHeight="1" x14ac:dyDescent="0.2">
      <c r="A65" s="54">
        <v>635</v>
      </c>
      <c r="B65" s="86" t="s">
        <v>175</v>
      </c>
      <c r="C65" s="51" t="s">
        <v>176</v>
      </c>
      <c r="D65" s="52">
        <f t="shared" ref="D65:E65" si="14">SUM(D66:D67)</f>
        <v>0</v>
      </c>
      <c r="E65" s="52">
        <f t="shared" si="14"/>
        <v>0</v>
      </c>
      <c r="F65" s="53" t="str">
        <f t="shared" si="0"/>
        <v>-</v>
      </c>
    </row>
    <row r="66" spans="1:6" ht="12.75" customHeight="1" x14ac:dyDescent="0.2">
      <c r="A66" s="54">
        <v>6351</v>
      </c>
      <c r="B66" s="86" t="s">
        <v>177</v>
      </c>
      <c r="C66" s="51" t="s">
        <v>178</v>
      </c>
      <c r="D66" s="240">
        <v>0</v>
      </c>
      <c r="E66" s="240"/>
      <c r="F66" s="53" t="str">
        <f t="shared" si="0"/>
        <v>-</v>
      </c>
    </row>
    <row r="67" spans="1:6" ht="12.75" customHeight="1" x14ac:dyDescent="0.2">
      <c r="A67" s="54">
        <v>6352</v>
      </c>
      <c r="B67" s="86" t="s">
        <v>179</v>
      </c>
      <c r="C67" s="51" t="s">
        <v>180</v>
      </c>
      <c r="D67" s="240">
        <v>0</v>
      </c>
      <c r="E67" s="240"/>
      <c r="F67" s="53" t="str">
        <f t="shared" si="0"/>
        <v>-</v>
      </c>
    </row>
    <row r="68" spans="1:6" ht="24" x14ac:dyDescent="0.2">
      <c r="A68" s="54" t="s">
        <v>181</v>
      </c>
      <c r="B68" s="231" t="s">
        <v>182</v>
      </c>
      <c r="C68" s="51" t="s">
        <v>181</v>
      </c>
      <c r="D68" s="52">
        <f t="shared" ref="D68:E68" si="15">SUM(D69:D70)</f>
        <v>0</v>
      </c>
      <c r="E68" s="52">
        <f t="shared" si="15"/>
        <v>0</v>
      </c>
      <c r="F68" s="53" t="str">
        <f t="shared" si="0"/>
        <v>-</v>
      </c>
    </row>
    <row r="69" spans="1:6" ht="12.75" customHeight="1" x14ac:dyDescent="0.2">
      <c r="A69" s="54" t="s">
        <v>183</v>
      </c>
      <c r="B69" s="86" t="s">
        <v>184</v>
      </c>
      <c r="C69" s="51" t="s">
        <v>183</v>
      </c>
      <c r="D69" s="240">
        <v>0</v>
      </c>
      <c r="E69" s="240"/>
      <c r="F69" s="53" t="str">
        <f t="shared" si="0"/>
        <v>-</v>
      </c>
    </row>
    <row r="70" spans="1:6" ht="24" x14ac:dyDescent="0.2">
      <c r="A70" s="54" t="s">
        <v>185</v>
      </c>
      <c r="B70" s="86" t="s">
        <v>186</v>
      </c>
      <c r="C70" s="51" t="s">
        <v>185</v>
      </c>
      <c r="D70" s="240">
        <v>0</v>
      </c>
      <c r="E70" s="240"/>
      <c r="F70" s="53" t="str">
        <f t="shared" si="0"/>
        <v>-</v>
      </c>
    </row>
    <row r="71" spans="1:6" ht="24" x14ac:dyDescent="0.2">
      <c r="A71" s="54" t="s">
        <v>187</v>
      </c>
      <c r="B71" s="86" t="s">
        <v>188</v>
      </c>
      <c r="C71" s="55" t="s">
        <v>187</v>
      </c>
      <c r="D71" s="52">
        <f t="shared" ref="D71:E71" si="16">SUM(D72:D73)</f>
        <v>0</v>
      </c>
      <c r="E71" s="52">
        <f t="shared" si="16"/>
        <v>0</v>
      </c>
      <c r="F71" s="53" t="str">
        <f t="shared" si="0"/>
        <v>-</v>
      </c>
    </row>
    <row r="72" spans="1:6" ht="12.75" customHeight="1" x14ac:dyDescent="0.2">
      <c r="A72" s="54" t="s">
        <v>189</v>
      </c>
      <c r="B72" s="86" t="s">
        <v>190</v>
      </c>
      <c r="C72" s="55" t="s">
        <v>189</v>
      </c>
      <c r="D72" s="240">
        <v>0</v>
      </c>
      <c r="E72" s="240"/>
      <c r="F72" s="53" t="str">
        <f t="shared" si="0"/>
        <v>-</v>
      </c>
    </row>
    <row r="73" spans="1:6" ht="12.75" customHeight="1" x14ac:dyDescent="0.2">
      <c r="A73" s="54" t="s">
        <v>191</v>
      </c>
      <c r="B73" s="86" t="s">
        <v>192</v>
      </c>
      <c r="C73" s="55" t="s">
        <v>191</v>
      </c>
      <c r="D73" s="240">
        <v>0</v>
      </c>
      <c r="E73" s="240"/>
      <c r="F73" s="53" t="str">
        <f t="shared" si="0"/>
        <v>-</v>
      </c>
    </row>
    <row r="74" spans="1:6" ht="12.75" customHeight="1" x14ac:dyDescent="0.2">
      <c r="A74" s="54" t="s">
        <v>193</v>
      </c>
      <c r="B74" s="86" t="s">
        <v>194</v>
      </c>
      <c r="C74" s="51" t="s">
        <v>193</v>
      </c>
      <c r="D74" s="52">
        <f t="shared" ref="D74:E74" si="17">SUM(D75:D76)</f>
        <v>0</v>
      </c>
      <c r="E74" s="52">
        <f t="shared" si="17"/>
        <v>0</v>
      </c>
      <c r="F74" s="53" t="str">
        <f t="shared" si="0"/>
        <v>-</v>
      </c>
    </row>
    <row r="75" spans="1:6" ht="12.75" customHeight="1" x14ac:dyDescent="0.2">
      <c r="A75" s="54" t="s">
        <v>195</v>
      </c>
      <c r="B75" s="86" t="s">
        <v>196</v>
      </c>
      <c r="C75" s="51" t="s">
        <v>195</v>
      </c>
      <c r="D75" s="240">
        <v>0</v>
      </c>
      <c r="E75" s="240"/>
      <c r="F75" s="53" t="str">
        <f t="shared" si="0"/>
        <v>-</v>
      </c>
    </row>
    <row r="76" spans="1:6" ht="12.75" customHeight="1" x14ac:dyDescent="0.2">
      <c r="A76" s="54" t="s">
        <v>197</v>
      </c>
      <c r="B76" s="86" t="s">
        <v>198</v>
      </c>
      <c r="C76" s="51" t="s">
        <v>197</v>
      </c>
      <c r="D76" s="240">
        <v>0</v>
      </c>
      <c r="E76" s="240"/>
      <c r="F76" s="53" t="str">
        <f t="shared" si="0"/>
        <v>-</v>
      </c>
    </row>
    <row r="77" spans="1:6" ht="24" x14ac:dyDescent="0.2">
      <c r="A77" s="54" t="s">
        <v>199</v>
      </c>
      <c r="B77" s="86" t="s">
        <v>200</v>
      </c>
      <c r="C77" s="51" t="s">
        <v>199</v>
      </c>
      <c r="D77" s="52">
        <f t="shared" ref="D77:E77" si="18">SUM(D78:D81)</f>
        <v>0</v>
      </c>
      <c r="E77" s="52">
        <f t="shared" si="18"/>
        <v>0</v>
      </c>
      <c r="F77" s="53" t="str">
        <f t="shared" si="0"/>
        <v>-</v>
      </c>
    </row>
    <row r="78" spans="1:6" ht="12.75" customHeight="1" x14ac:dyDescent="0.2">
      <c r="A78" s="54">
        <v>6391</v>
      </c>
      <c r="B78" s="86" t="s">
        <v>201</v>
      </c>
      <c r="C78" s="51" t="s">
        <v>202</v>
      </c>
      <c r="D78" s="240">
        <v>0</v>
      </c>
      <c r="E78" s="240"/>
      <c r="F78" s="53" t="str">
        <f t="shared" si="0"/>
        <v>-</v>
      </c>
    </row>
    <row r="79" spans="1:6" ht="12.75" customHeight="1" x14ac:dyDescent="0.2">
      <c r="A79" s="54">
        <v>6392</v>
      </c>
      <c r="B79" s="86" t="s">
        <v>203</v>
      </c>
      <c r="C79" s="51" t="s">
        <v>204</v>
      </c>
      <c r="D79" s="240">
        <v>0</v>
      </c>
      <c r="E79" s="240"/>
      <c r="F79" s="53" t="str">
        <f t="shared" si="0"/>
        <v>-</v>
      </c>
    </row>
    <row r="80" spans="1:6" ht="24" x14ac:dyDescent="0.2">
      <c r="A80" s="54">
        <v>6393</v>
      </c>
      <c r="B80" s="86" t="s">
        <v>205</v>
      </c>
      <c r="C80" s="51" t="s">
        <v>206</v>
      </c>
      <c r="D80" s="240">
        <v>0</v>
      </c>
      <c r="E80" s="240"/>
      <c r="F80" s="53" t="str">
        <f t="shared" si="0"/>
        <v>-</v>
      </c>
    </row>
    <row r="81" spans="1:6" ht="24" x14ac:dyDescent="0.2">
      <c r="A81" s="54">
        <v>6394</v>
      </c>
      <c r="B81" s="86" t="s">
        <v>207</v>
      </c>
      <c r="C81" s="51" t="s">
        <v>208</v>
      </c>
      <c r="D81" s="240">
        <v>0</v>
      </c>
      <c r="E81" s="240"/>
      <c r="F81" s="53" t="str">
        <f t="shared" si="0"/>
        <v>-</v>
      </c>
    </row>
    <row r="82" spans="1:6" ht="12.75" customHeight="1" x14ac:dyDescent="0.2">
      <c r="A82" s="54">
        <v>64</v>
      </c>
      <c r="B82" s="86" t="s">
        <v>209</v>
      </c>
      <c r="C82" s="51" t="s">
        <v>210</v>
      </c>
      <c r="D82" s="52">
        <f t="shared" ref="D82:E82" si="19">D83+D91+D98</f>
        <v>113971.04999999999</v>
      </c>
      <c r="E82" s="52">
        <f t="shared" si="19"/>
        <v>27054.29</v>
      </c>
      <c r="F82" s="53">
        <f t="shared" si="0"/>
        <v>23.737861500793407</v>
      </c>
    </row>
    <row r="83" spans="1:6" ht="12.75" customHeight="1" x14ac:dyDescent="0.2">
      <c r="A83" s="54">
        <v>641</v>
      </c>
      <c r="B83" s="86" t="s">
        <v>211</v>
      </c>
      <c r="C83" s="51" t="s">
        <v>212</v>
      </c>
      <c r="D83" s="52">
        <f t="shared" ref="D83:E83" si="20">SUM(D84:D90)</f>
        <v>110.65</v>
      </c>
      <c r="E83" s="52">
        <f t="shared" si="20"/>
        <v>142.47</v>
      </c>
      <c r="F83" s="53">
        <f t="shared" si="0"/>
        <v>128.75734297333935</v>
      </c>
    </row>
    <row r="84" spans="1:6" ht="12.75" customHeight="1" x14ac:dyDescent="0.2">
      <c r="A84" s="54">
        <v>6412</v>
      </c>
      <c r="B84" s="86" t="s">
        <v>213</v>
      </c>
      <c r="C84" s="51" t="s">
        <v>214</v>
      </c>
      <c r="D84" s="240">
        <v>0</v>
      </c>
      <c r="E84" s="240"/>
      <c r="F84" s="53" t="str">
        <f t="shared" si="0"/>
        <v>-</v>
      </c>
    </row>
    <row r="85" spans="1:6" ht="12.75" customHeight="1" x14ac:dyDescent="0.2">
      <c r="A85" s="54">
        <v>6413</v>
      </c>
      <c r="B85" s="86" t="s">
        <v>215</v>
      </c>
      <c r="C85" s="51" t="s">
        <v>216</v>
      </c>
      <c r="D85" s="240">
        <v>110.65</v>
      </c>
      <c r="E85" s="240">
        <v>142.47</v>
      </c>
      <c r="F85" s="53">
        <f t="shared" si="0"/>
        <v>128.75734297333935</v>
      </c>
    </row>
    <row r="86" spans="1:6" ht="12.75" customHeight="1" x14ac:dyDescent="0.2">
      <c r="A86" s="54">
        <v>6414</v>
      </c>
      <c r="B86" s="86" t="s">
        <v>217</v>
      </c>
      <c r="C86" s="51" t="s">
        <v>218</v>
      </c>
      <c r="D86" s="240">
        <v>0</v>
      </c>
      <c r="E86" s="240"/>
      <c r="F86" s="53" t="str">
        <f t="shared" si="0"/>
        <v>-</v>
      </c>
    </row>
    <row r="87" spans="1:6" ht="12.75" customHeight="1" x14ac:dyDescent="0.2">
      <c r="A87" s="54">
        <v>6415</v>
      </c>
      <c r="B87" s="86" t="s">
        <v>219</v>
      </c>
      <c r="C87" s="51" t="s">
        <v>220</v>
      </c>
      <c r="D87" s="240">
        <v>0</v>
      </c>
      <c r="E87" s="240"/>
      <c r="F87" s="53" t="str">
        <f t="shared" si="0"/>
        <v>-</v>
      </c>
    </row>
    <row r="88" spans="1:6" ht="12.75" customHeight="1" x14ac:dyDescent="0.2">
      <c r="A88" s="54">
        <v>6416</v>
      </c>
      <c r="B88" s="86" t="s">
        <v>221</v>
      </c>
      <c r="C88" s="51" t="s">
        <v>222</v>
      </c>
      <c r="D88" s="240">
        <v>0</v>
      </c>
      <c r="E88" s="240"/>
      <c r="F88" s="53" t="str">
        <f t="shared" si="0"/>
        <v>-</v>
      </c>
    </row>
    <row r="89" spans="1:6" ht="24" x14ac:dyDescent="0.2">
      <c r="A89" s="54">
        <v>6417</v>
      </c>
      <c r="B89" s="86" t="s">
        <v>223</v>
      </c>
      <c r="C89" s="51" t="s">
        <v>224</v>
      </c>
      <c r="D89" s="240">
        <v>0</v>
      </c>
      <c r="E89" s="240"/>
      <c r="F89" s="53" t="str">
        <f t="shared" si="0"/>
        <v>-</v>
      </c>
    </row>
    <row r="90" spans="1:6" ht="12.75" customHeight="1" x14ac:dyDescent="0.2">
      <c r="A90" s="54">
        <v>6419</v>
      </c>
      <c r="B90" s="86" t="s">
        <v>225</v>
      </c>
      <c r="C90" s="51" t="s">
        <v>226</v>
      </c>
      <c r="D90" s="240">
        <v>0</v>
      </c>
      <c r="E90" s="240"/>
      <c r="F90" s="53" t="str">
        <f t="shared" si="0"/>
        <v>-</v>
      </c>
    </row>
    <row r="91" spans="1:6" ht="12.75" customHeight="1" x14ac:dyDescent="0.2">
      <c r="A91" s="54">
        <v>642</v>
      </c>
      <c r="B91" s="86" t="s">
        <v>227</v>
      </c>
      <c r="C91" s="51" t="s">
        <v>228</v>
      </c>
      <c r="D91" s="52">
        <f t="shared" ref="D91:E91" si="21">SUM(D92:D97)</f>
        <v>113860.4</v>
      </c>
      <c r="E91" s="52">
        <f t="shared" si="21"/>
        <v>26911.82</v>
      </c>
      <c r="F91" s="53">
        <f t="shared" si="0"/>
        <v>23.635803141390689</v>
      </c>
    </row>
    <row r="92" spans="1:6" ht="12.75" customHeight="1" x14ac:dyDescent="0.2">
      <c r="A92" s="54">
        <v>6421</v>
      </c>
      <c r="B92" s="86" t="s">
        <v>229</v>
      </c>
      <c r="C92" s="51" t="s">
        <v>230</v>
      </c>
      <c r="D92" s="240">
        <v>0</v>
      </c>
      <c r="E92" s="240"/>
      <c r="F92" s="53" t="str">
        <f t="shared" si="0"/>
        <v>-</v>
      </c>
    </row>
    <row r="93" spans="1:6" ht="12.75" customHeight="1" x14ac:dyDescent="0.2">
      <c r="A93" s="54">
        <v>6422</v>
      </c>
      <c r="B93" s="86" t="s">
        <v>231</v>
      </c>
      <c r="C93" s="51" t="s">
        <v>232</v>
      </c>
      <c r="D93" s="240">
        <v>102727.48</v>
      </c>
      <c r="E93" s="240">
        <v>16168.03</v>
      </c>
      <c r="F93" s="53">
        <f t="shared" si="0"/>
        <v>15.73875850940761</v>
      </c>
    </row>
    <row r="94" spans="1:6" ht="12.75" customHeight="1" x14ac:dyDescent="0.2">
      <c r="A94" s="54">
        <v>6423</v>
      </c>
      <c r="B94" s="86" t="s">
        <v>233</v>
      </c>
      <c r="C94" s="51" t="s">
        <v>234</v>
      </c>
      <c r="D94" s="240">
        <v>10797.31</v>
      </c>
      <c r="E94" s="240">
        <v>10723.89</v>
      </c>
      <c r="F94" s="53">
        <f t="shared" si="0"/>
        <v>99.320015818754854</v>
      </c>
    </row>
    <row r="95" spans="1:6" ht="12.75" customHeight="1" x14ac:dyDescent="0.2">
      <c r="A95" s="54">
        <v>6424</v>
      </c>
      <c r="B95" s="86" t="s">
        <v>235</v>
      </c>
      <c r="C95" s="51" t="s">
        <v>236</v>
      </c>
      <c r="D95" s="240">
        <v>0</v>
      </c>
      <c r="E95" s="240"/>
      <c r="F95" s="53" t="str">
        <f t="shared" si="0"/>
        <v>-</v>
      </c>
    </row>
    <row r="96" spans="1:6" ht="12.75" customHeight="1" x14ac:dyDescent="0.2">
      <c r="A96" s="54" t="s">
        <v>237</v>
      </c>
      <c r="B96" s="86" t="s">
        <v>238</v>
      </c>
      <c r="C96" s="51" t="s">
        <v>237</v>
      </c>
      <c r="D96" s="240">
        <v>0</v>
      </c>
      <c r="E96" s="240"/>
      <c r="F96" s="53" t="str">
        <f t="shared" si="0"/>
        <v>-</v>
      </c>
    </row>
    <row r="97" spans="1:6" ht="12.75" customHeight="1" x14ac:dyDescent="0.2">
      <c r="A97" s="54">
        <v>6429</v>
      </c>
      <c r="B97" s="86" t="s">
        <v>239</v>
      </c>
      <c r="C97" s="51" t="s">
        <v>240</v>
      </c>
      <c r="D97" s="240">
        <v>335.61</v>
      </c>
      <c r="E97" s="240">
        <v>19.899999999999999</v>
      </c>
      <c r="F97" s="53">
        <f t="shared" si="0"/>
        <v>5.9295015047227428</v>
      </c>
    </row>
    <row r="98" spans="1:6" ht="12.75" customHeight="1" x14ac:dyDescent="0.2">
      <c r="A98" s="54">
        <v>643</v>
      </c>
      <c r="B98" s="86" t="s">
        <v>241</v>
      </c>
      <c r="C98" s="51" t="s">
        <v>242</v>
      </c>
      <c r="D98" s="52">
        <f t="shared" ref="D98:E98" si="22">SUM(D99:D105)</f>
        <v>0</v>
      </c>
      <c r="E98" s="52">
        <f t="shared" si="22"/>
        <v>0</v>
      </c>
      <c r="F98" s="53" t="str">
        <f t="shared" si="0"/>
        <v>-</v>
      </c>
    </row>
    <row r="99" spans="1:6" ht="24" x14ac:dyDescent="0.2">
      <c r="A99" s="54">
        <v>6431</v>
      </c>
      <c r="B99" s="86" t="s">
        <v>243</v>
      </c>
      <c r="C99" s="51" t="s">
        <v>244</v>
      </c>
      <c r="D99" s="240">
        <v>0</v>
      </c>
      <c r="E99" s="240"/>
      <c r="F99" s="53" t="str">
        <f t="shared" si="0"/>
        <v>-</v>
      </c>
    </row>
    <row r="100" spans="1:6" ht="24" x14ac:dyDescent="0.2">
      <c r="A100" s="54">
        <v>6432</v>
      </c>
      <c r="B100" s="231" t="s">
        <v>245</v>
      </c>
      <c r="C100" s="51" t="s">
        <v>246</v>
      </c>
      <c r="D100" s="240">
        <v>0</v>
      </c>
      <c r="E100" s="240"/>
      <c r="F100" s="53" t="str">
        <f t="shared" si="0"/>
        <v>-</v>
      </c>
    </row>
    <row r="101" spans="1:6" ht="24" x14ac:dyDescent="0.2">
      <c r="A101" s="54">
        <v>6433</v>
      </c>
      <c r="B101" s="231" t="s">
        <v>247</v>
      </c>
      <c r="C101" s="51" t="s">
        <v>248</v>
      </c>
      <c r="D101" s="240">
        <v>0</v>
      </c>
      <c r="E101" s="240"/>
      <c r="F101" s="53" t="str">
        <f t="shared" si="0"/>
        <v>-</v>
      </c>
    </row>
    <row r="102" spans="1:6" ht="24" x14ac:dyDescent="0.2">
      <c r="A102" s="54">
        <v>6434</v>
      </c>
      <c r="B102" s="86" t="s">
        <v>249</v>
      </c>
      <c r="C102" s="51" t="s">
        <v>250</v>
      </c>
      <c r="D102" s="240">
        <v>0</v>
      </c>
      <c r="E102" s="240"/>
      <c r="F102" s="53" t="str">
        <f t="shared" si="0"/>
        <v>-</v>
      </c>
    </row>
    <row r="103" spans="1:6" ht="24" x14ac:dyDescent="0.2">
      <c r="A103" s="54">
        <v>6435</v>
      </c>
      <c r="B103" s="231" t="s">
        <v>251</v>
      </c>
      <c r="C103" s="51" t="s">
        <v>252</v>
      </c>
      <c r="D103" s="240">
        <v>0</v>
      </c>
      <c r="E103" s="240"/>
      <c r="F103" s="53" t="str">
        <f t="shared" si="0"/>
        <v>-</v>
      </c>
    </row>
    <row r="104" spans="1:6" ht="24" x14ac:dyDescent="0.2">
      <c r="A104" s="54">
        <v>6436</v>
      </c>
      <c r="B104" s="231" t="s">
        <v>253</v>
      </c>
      <c r="C104" s="51" t="s">
        <v>254</v>
      </c>
      <c r="D104" s="240">
        <v>0</v>
      </c>
      <c r="E104" s="240"/>
      <c r="F104" s="53" t="str">
        <f t="shared" si="0"/>
        <v>-</v>
      </c>
    </row>
    <row r="105" spans="1:6" ht="12.75" customHeight="1" x14ac:dyDescent="0.2">
      <c r="A105" s="54">
        <v>6437</v>
      </c>
      <c r="B105" s="86" t="s">
        <v>255</v>
      </c>
      <c r="C105" s="51" t="s">
        <v>256</v>
      </c>
      <c r="D105" s="240">
        <v>0</v>
      </c>
      <c r="E105" s="240"/>
      <c r="F105" s="53" t="str">
        <f t="shared" si="0"/>
        <v>-</v>
      </c>
    </row>
    <row r="106" spans="1:6" ht="24" x14ac:dyDescent="0.2">
      <c r="A106" s="54">
        <v>65</v>
      </c>
      <c r="B106" s="86" t="s">
        <v>257</v>
      </c>
      <c r="C106" s="51" t="s">
        <v>258</v>
      </c>
      <c r="D106" s="52">
        <f t="shared" ref="D106:E106" si="23">D107+D112+D120</f>
        <v>161279.39000000001</v>
      </c>
      <c r="E106" s="52">
        <f t="shared" si="23"/>
        <v>123626.09</v>
      </c>
      <c r="F106" s="53">
        <f t="shared" si="0"/>
        <v>76.65337151882828</v>
      </c>
    </row>
    <row r="107" spans="1:6" ht="12.75" customHeight="1" x14ac:dyDescent="0.2">
      <c r="A107" s="54">
        <v>651</v>
      </c>
      <c r="B107" s="86" t="s">
        <v>259</v>
      </c>
      <c r="C107" s="51" t="s">
        <v>260</v>
      </c>
      <c r="D107" s="52">
        <f t="shared" ref="D107:E107" si="24">SUM(D108:D111)</f>
        <v>0</v>
      </c>
      <c r="E107" s="52">
        <f t="shared" si="24"/>
        <v>0</v>
      </c>
      <c r="F107" s="53" t="str">
        <f t="shared" si="0"/>
        <v>-</v>
      </c>
    </row>
    <row r="108" spans="1:6" ht="12.75" customHeight="1" x14ac:dyDescent="0.2">
      <c r="A108" s="54">
        <v>6511</v>
      </c>
      <c r="B108" s="86" t="s">
        <v>261</v>
      </c>
      <c r="C108" s="51" t="s">
        <v>262</v>
      </c>
      <c r="D108" s="240">
        <v>0</v>
      </c>
      <c r="E108" s="240"/>
      <c r="F108" s="53" t="str">
        <f t="shared" si="0"/>
        <v>-</v>
      </c>
    </row>
    <row r="109" spans="1:6" ht="12.75" customHeight="1" x14ac:dyDescent="0.2">
      <c r="A109" s="54">
        <v>6512</v>
      </c>
      <c r="B109" s="86" t="s">
        <v>263</v>
      </c>
      <c r="C109" s="51" t="s">
        <v>264</v>
      </c>
      <c r="D109" s="240">
        <v>0</v>
      </c>
      <c r="E109" s="240"/>
      <c r="F109" s="53" t="str">
        <f t="shared" si="0"/>
        <v>-</v>
      </c>
    </row>
    <row r="110" spans="1:6" ht="12.75" customHeight="1" x14ac:dyDescent="0.2">
      <c r="A110" s="54">
        <v>6513</v>
      </c>
      <c r="B110" s="86" t="s">
        <v>265</v>
      </c>
      <c r="C110" s="51" t="s">
        <v>266</v>
      </c>
      <c r="D110" s="240">
        <v>0</v>
      </c>
      <c r="E110" s="240"/>
      <c r="F110" s="53" t="str">
        <f t="shared" si="0"/>
        <v>-</v>
      </c>
    </row>
    <row r="111" spans="1:6" ht="12.75" customHeight="1" x14ac:dyDescent="0.2">
      <c r="A111" s="54">
        <v>6514</v>
      </c>
      <c r="B111" s="86" t="s">
        <v>267</v>
      </c>
      <c r="C111" s="51" t="s">
        <v>268</v>
      </c>
      <c r="D111" s="240">
        <v>0</v>
      </c>
      <c r="E111" s="240"/>
      <c r="F111" s="53" t="str">
        <f t="shared" si="0"/>
        <v>-</v>
      </c>
    </row>
    <row r="112" spans="1:6" ht="12.75" customHeight="1" x14ac:dyDescent="0.2">
      <c r="A112" s="54">
        <v>652</v>
      </c>
      <c r="B112" s="86" t="s">
        <v>269</v>
      </c>
      <c r="C112" s="51" t="s">
        <v>270</v>
      </c>
      <c r="D112" s="52">
        <f t="shared" ref="D112:E112" si="25">SUM(D113:D119)</f>
        <v>152251.75</v>
      </c>
      <c r="E112" s="52">
        <f t="shared" si="25"/>
        <v>116427.45</v>
      </c>
      <c r="F112" s="53">
        <f t="shared" si="0"/>
        <v>76.470352557523967</v>
      </c>
    </row>
    <row r="113" spans="1:6" ht="12.75" customHeight="1" x14ac:dyDescent="0.2">
      <c r="A113" s="54">
        <v>6521</v>
      </c>
      <c r="B113" s="86" t="s">
        <v>271</v>
      </c>
      <c r="C113" s="51" t="s">
        <v>272</v>
      </c>
      <c r="D113" s="240">
        <v>0</v>
      </c>
      <c r="E113" s="240"/>
      <c r="F113" s="53" t="str">
        <f t="shared" si="0"/>
        <v>-</v>
      </c>
    </row>
    <row r="114" spans="1:6" ht="12.75" customHeight="1" x14ac:dyDescent="0.2">
      <c r="A114" s="54">
        <v>6522</v>
      </c>
      <c r="B114" s="86" t="s">
        <v>273</v>
      </c>
      <c r="C114" s="51" t="s">
        <v>274</v>
      </c>
      <c r="D114" s="240">
        <v>54.14</v>
      </c>
      <c r="E114" s="240">
        <v>47.27</v>
      </c>
      <c r="F114" s="53">
        <f t="shared" si="0"/>
        <v>87.31067602512006</v>
      </c>
    </row>
    <row r="115" spans="1:6" ht="12.75" customHeight="1" x14ac:dyDescent="0.2">
      <c r="A115" s="54">
        <v>6524</v>
      </c>
      <c r="B115" s="86" t="s">
        <v>275</v>
      </c>
      <c r="C115" s="51" t="s">
        <v>276</v>
      </c>
      <c r="D115" s="240">
        <v>152197.60999999999</v>
      </c>
      <c r="E115" s="240">
        <v>116262.65</v>
      </c>
      <c r="F115" s="53">
        <f t="shared" si="0"/>
        <v>76.389274443928528</v>
      </c>
    </row>
    <row r="116" spans="1:6" ht="12.75" customHeight="1" x14ac:dyDescent="0.2">
      <c r="A116" s="54">
        <v>6525</v>
      </c>
      <c r="B116" s="86" t="s">
        <v>277</v>
      </c>
      <c r="C116" s="51" t="s">
        <v>278</v>
      </c>
      <c r="D116" s="240">
        <v>0</v>
      </c>
      <c r="E116" s="240"/>
      <c r="F116" s="53" t="str">
        <f t="shared" si="0"/>
        <v>-</v>
      </c>
    </row>
    <row r="117" spans="1:6" ht="12.75" customHeight="1" x14ac:dyDescent="0.2">
      <c r="A117" s="54">
        <v>6526</v>
      </c>
      <c r="B117" s="86" t="s">
        <v>279</v>
      </c>
      <c r="C117" s="51" t="s">
        <v>280</v>
      </c>
      <c r="D117" s="240">
        <v>0</v>
      </c>
      <c r="E117" s="240">
        <v>117.53</v>
      </c>
      <c r="F117" s="53" t="str">
        <f t="shared" si="0"/>
        <v>-</v>
      </c>
    </row>
    <row r="118" spans="1:6" ht="12.75" customHeight="1" x14ac:dyDescent="0.2">
      <c r="A118" s="54">
        <v>6527</v>
      </c>
      <c r="B118" s="86" t="s">
        <v>281</v>
      </c>
      <c r="C118" s="51" t="s">
        <v>282</v>
      </c>
      <c r="D118" s="240">
        <v>0</v>
      </c>
      <c r="E118" s="240"/>
      <c r="F118" s="53" t="str">
        <f t="shared" si="0"/>
        <v>-</v>
      </c>
    </row>
    <row r="119" spans="1:6" ht="24" x14ac:dyDescent="0.2">
      <c r="A119" s="54" t="s">
        <v>283</v>
      </c>
      <c r="B119" s="231" t="s">
        <v>284</v>
      </c>
      <c r="C119" s="51" t="s">
        <v>283</v>
      </c>
      <c r="D119" s="240">
        <v>0</v>
      </c>
      <c r="E119" s="240"/>
      <c r="F119" s="53" t="str">
        <f t="shared" si="0"/>
        <v>-</v>
      </c>
    </row>
    <row r="120" spans="1:6" ht="12.75" customHeight="1" x14ac:dyDescent="0.2">
      <c r="A120" s="54">
        <v>653</v>
      </c>
      <c r="B120" s="86" t="s">
        <v>285</v>
      </c>
      <c r="C120" s="51" t="s">
        <v>286</v>
      </c>
      <c r="D120" s="52">
        <f t="shared" ref="D120:E120" si="26">SUM(D121:D123)</f>
        <v>9027.64</v>
      </c>
      <c r="E120" s="52">
        <f t="shared" si="26"/>
        <v>7198.6399999999994</v>
      </c>
      <c r="F120" s="53">
        <f t="shared" si="0"/>
        <v>79.739998493515472</v>
      </c>
    </row>
    <row r="121" spans="1:6" ht="12.75" customHeight="1" x14ac:dyDescent="0.2">
      <c r="A121" s="54">
        <v>6531</v>
      </c>
      <c r="B121" s="86" t="s">
        <v>287</v>
      </c>
      <c r="C121" s="51" t="s">
        <v>288</v>
      </c>
      <c r="D121" s="240">
        <v>670.43</v>
      </c>
      <c r="E121" s="240">
        <v>33.450000000000003</v>
      </c>
      <c r="F121" s="53">
        <f t="shared" si="0"/>
        <v>4.989335202780306</v>
      </c>
    </row>
    <row r="122" spans="1:6" ht="12.75" customHeight="1" x14ac:dyDescent="0.2">
      <c r="A122" s="54">
        <v>6532</v>
      </c>
      <c r="B122" s="86" t="s">
        <v>289</v>
      </c>
      <c r="C122" s="51" t="s">
        <v>290</v>
      </c>
      <c r="D122" s="240">
        <v>8357.2099999999991</v>
      </c>
      <c r="E122" s="240">
        <v>7165.19</v>
      </c>
      <c r="F122" s="53">
        <f t="shared" si="0"/>
        <v>85.736627415130172</v>
      </c>
    </row>
    <row r="123" spans="1:6" ht="12.75" customHeight="1" x14ac:dyDescent="0.2">
      <c r="A123" s="54">
        <v>6533</v>
      </c>
      <c r="B123" s="86" t="s">
        <v>291</v>
      </c>
      <c r="C123" s="51" t="s">
        <v>292</v>
      </c>
      <c r="D123" s="240">
        <v>0</v>
      </c>
      <c r="E123" s="240"/>
      <c r="F123" s="53" t="str">
        <f t="shared" si="0"/>
        <v>-</v>
      </c>
    </row>
    <row r="124" spans="1:6" ht="24" x14ac:dyDescent="0.2">
      <c r="A124" s="54">
        <v>66</v>
      </c>
      <c r="B124" s="230" t="s">
        <v>293</v>
      </c>
      <c r="C124" s="51" t="s">
        <v>294</v>
      </c>
      <c r="D124" s="52">
        <f t="shared" ref="D124:E124" si="27">D125+D128</f>
        <v>0</v>
      </c>
      <c r="E124" s="52">
        <f t="shared" si="27"/>
        <v>0</v>
      </c>
      <c r="F124" s="53" t="str">
        <f t="shared" si="0"/>
        <v>-</v>
      </c>
    </row>
    <row r="125" spans="1:6" ht="12.75" customHeight="1" x14ac:dyDescent="0.2">
      <c r="A125" s="54">
        <v>661</v>
      </c>
      <c r="B125" s="87" t="s">
        <v>295</v>
      </c>
      <c r="C125" s="51" t="s">
        <v>296</v>
      </c>
      <c r="D125" s="52">
        <f t="shared" ref="D125:E125" si="28">SUM(D126:D127)</f>
        <v>0</v>
      </c>
      <c r="E125" s="52">
        <f t="shared" si="28"/>
        <v>0</v>
      </c>
      <c r="F125" s="53" t="str">
        <f t="shared" si="0"/>
        <v>-</v>
      </c>
    </row>
    <row r="126" spans="1:6" ht="12.75" customHeight="1" x14ac:dyDescent="0.2">
      <c r="A126" s="54">
        <v>6614</v>
      </c>
      <c r="B126" s="87" t="s">
        <v>297</v>
      </c>
      <c r="C126" s="51" t="s">
        <v>298</v>
      </c>
      <c r="D126" s="240">
        <v>0</v>
      </c>
      <c r="E126" s="240"/>
      <c r="F126" s="53" t="str">
        <f t="shared" si="0"/>
        <v>-</v>
      </c>
    </row>
    <row r="127" spans="1:6" ht="12.75" customHeight="1" x14ac:dyDescent="0.2">
      <c r="A127" s="54">
        <v>6615</v>
      </c>
      <c r="B127" s="87" t="s">
        <v>299</v>
      </c>
      <c r="C127" s="51" t="s">
        <v>300</v>
      </c>
      <c r="D127" s="240">
        <v>0</v>
      </c>
      <c r="E127" s="240"/>
      <c r="F127" s="53" t="str">
        <f t="shared" si="0"/>
        <v>-</v>
      </c>
    </row>
    <row r="128" spans="1:6" ht="24" x14ac:dyDescent="0.2">
      <c r="A128" s="54">
        <v>663</v>
      </c>
      <c r="B128" s="230" t="s">
        <v>301</v>
      </c>
      <c r="C128" s="51" t="s">
        <v>302</v>
      </c>
      <c r="D128" s="52">
        <f t="shared" ref="D128:E128" si="29">SUM(D129:D132)</f>
        <v>0</v>
      </c>
      <c r="E128" s="52">
        <f t="shared" si="29"/>
        <v>0</v>
      </c>
      <c r="F128" s="53" t="str">
        <f t="shared" si="0"/>
        <v>-</v>
      </c>
    </row>
    <row r="129" spans="1:6" ht="12.75" customHeight="1" x14ac:dyDescent="0.2">
      <c r="A129" s="54">
        <v>6631</v>
      </c>
      <c r="B129" s="87" t="s">
        <v>303</v>
      </c>
      <c r="C129" s="51" t="s">
        <v>304</v>
      </c>
      <c r="D129" s="240">
        <v>0</v>
      </c>
      <c r="E129" s="240"/>
      <c r="F129" s="53" t="str">
        <f t="shared" si="0"/>
        <v>-</v>
      </c>
    </row>
    <row r="130" spans="1:6" ht="12.75" customHeight="1" x14ac:dyDescent="0.2">
      <c r="A130" s="54">
        <v>6632</v>
      </c>
      <c r="B130" s="231" t="s">
        <v>305</v>
      </c>
      <c r="C130" s="51" t="s">
        <v>306</v>
      </c>
      <c r="D130" s="240">
        <v>0</v>
      </c>
      <c r="E130" s="240"/>
      <c r="F130" s="53" t="str">
        <f t="shared" si="0"/>
        <v>-</v>
      </c>
    </row>
    <row r="131" spans="1:6" ht="24" x14ac:dyDescent="0.2">
      <c r="A131" s="54" t="s">
        <v>307</v>
      </c>
      <c r="B131" s="231" t="s">
        <v>308</v>
      </c>
      <c r="C131" s="55" t="s">
        <v>307</v>
      </c>
      <c r="D131" s="240">
        <v>0</v>
      </c>
      <c r="E131" s="240"/>
      <c r="F131" s="53" t="str">
        <f t="shared" si="0"/>
        <v>-</v>
      </c>
    </row>
    <row r="132" spans="1:6" ht="24" x14ac:dyDescent="0.2">
      <c r="A132" s="54" t="s">
        <v>309</v>
      </c>
      <c r="B132" s="231" t="s">
        <v>310</v>
      </c>
      <c r="C132" s="55" t="s">
        <v>309</v>
      </c>
      <c r="D132" s="240">
        <v>0</v>
      </c>
      <c r="E132" s="240"/>
      <c r="F132" s="53" t="str">
        <f>IF(D132&lt;&gt;0,IF(E132/D132&gt;=100,"&gt;&gt;100",E132/D132*100),"-")</f>
        <v>-</v>
      </c>
    </row>
    <row r="133" spans="1:6" ht="24" x14ac:dyDescent="0.2">
      <c r="A133" s="54">
        <v>67</v>
      </c>
      <c r="B133" s="231" t="s">
        <v>311</v>
      </c>
      <c r="C133" s="51" t="s">
        <v>312</v>
      </c>
      <c r="D133" s="52">
        <f t="shared" ref="D133:E133" si="30">D134+D138</f>
        <v>0</v>
      </c>
      <c r="E133" s="52">
        <f t="shared" si="30"/>
        <v>0</v>
      </c>
      <c r="F133" s="53" t="str">
        <f t="shared" ref="F133:F223" si="31">IF(D133&lt;&gt;0,IF(E133/D133&gt;=100,"&gt;&gt;100",E133/D133*100),"-")</f>
        <v>-</v>
      </c>
    </row>
    <row r="134" spans="1:6" ht="24" x14ac:dyDescent="0.2">
      <c r="A134" s="54">
        <v>671</v>
      </c>
      <c r="B134" s="231" t="s">
        <v>313</v>
      </c>
      <c r="C134" s="51" t="s">
        <v>314</v>
      </c>
      <c r="D134" s="52">
        <f t="shared" ref="D134:E134" si="32">SUM(D135:D137)</f>
        <v>0</v>
      </c>
      <c r="E134" s="52">
        <f t="shared" si="32"/>
        <v>0</v>
      </c>
      <c r="F134" s="53" t="str">
        <f t="shared" si="31"/>
        <v>-</v>
      </c>
    </row>
    <row r="135" spans="1:6" ht="12.75" customHeight="1" x14ac:dyDescent="0.2">
      <c r="A135" s="54">
        <v>6711</v>
      </c>
      <c r="B135" s="86" t="s">
        <v>315</v>
      </c>
      <c r="C135" s="51" t="s">
        <v>316</v>
      </c>
      <c r="D135" s="240">
        <v>0</v>
      </c>
      <c r="E135" s="240"/>
      <c r="F135" s="53" t="str">
        <f t="shared" si="31"/>
        <v>-</v>
      </c>
    </row>
    <row r="136" spans="1:6" ht="24" x14ac:dyDescent="0.2">
      <c r="A136" s="54">
        <v>6712</v>
      </c>
      <c r="B136" s="231" t="s">
        <v>317</v>
      </c>
      <c r="C136" s="51" t="s">
        <v>318</v>
      </c>
      <c r="D136" s="240">
        <v>0</v>
      </c>
      <c r="E136" s="240"/>
      <c r="F136" s="53" t="str">
        <f t="shared" si="31"/>
        <v>-</v>
      </c>
    </row>
    <row r="137" spans="1:6" ht="24" x14ac:dyDescent="0.2">
      <c r="A137" s="54" t="s">
        <v>319</v>
      </c>
      <c r="B137" s="86" t="s">
        <v>320</v>
      </c>
      <c r="C137" s="51" t="s">
        <v>319</v>
      </c>
      <c r="D137" s="240">
        <v>0</v>
      </c>
      <c r="E137" s="240"/>
      <c r="F137" s="53" t="str">
        <f t="shared" si="31"/>
        <v>-</v>
      </c>
    </row>
    <row r="138" spans="1:6" ht="12.75" customHeight="1" x14ac:dyDescent="0.2">
      <c r="A138" s="54" t="s">
        <v>321</v>
      </c>
      <c r="B138" s="86" t="s">
        <v>322</v>
      </c>
      <c r="C138" s="51" t="s">
        <v>321</v>
      </c>
      <c r="D138" s="240">
        <v>0</v>
      </c>
      <c r="E138" s="240"/>
      <c r="F138" s="53" t="str">
        <f t="shared" si="31"/>
        <v>-</v>
      </c>
    </row>
    <row r="139" spans="1:6" ht="12.75" customHeight="1" x14ac:dyDescent="0.2">
      <c r="A139" s="54">
        <v>68</v>
      </c>
      <c r="B139" s="86" t="s">
        <v>323</v>
      </c>
      <c r="C139" s="51" t="s">
        <v>324</v>
      </c>
      <c r="D139" s="52">
        <f t="shared" ref="D139:E139" si="33">D140+D150</f>
        <v>0</v>
      </c>
      <c r="E139" s="52">
        <f t="shared" si="33"/>
        <v>0</v>
      </c>
      <c r="F139" s="53" t="str">
        <f t="shared" si="31"/>
        <v>-</v>
      </c>
    </row>
    <row r="140" spans="1:6" ht="12.75" customHeight="1" x14ac:dyDescent="0.2">
      <c r="A140" s="54">
        <v>681</v>
      </c>
      <c r="B140" s="86" t="s">
        <v>325</v>
      </c>
      <c r="C140" s="51" t="s">
        <v>326</v>
      </c>
      <c r="D140" s="52">
        <f t="shared" ref="D140:E140" si="34">SUM(D141:D149)</f>
        <v>0</v>
      </c>
      <c r="E140" s="52">
        <f t="shared" si="34"/>
        <v>0</v>
      </c>
      <c r="F140" s="53" t="str">
        <f t="shared" si="31"/>
        <v>-</v>
      </c>
    </row>
    <row r="141" spans="1:6" ht="12.75" customHeight="1" x14ac:dyDescent="0.2">
      <c r="A141" s="54">
        <v>6811</v>
      </c>
      <c r="B141" s="86" t="s">
        <v>327</v>
      </c>
      <c r="C141" s="51" t="s">
        <v>328</v>
      </c>
      <c r="D141" s="240">
        <v>0</v>
      </c>
      <c r="E141" s="240"/>
      <c r="F141" s="53" t="str">
        <f t="shared" si="31"/>
        <v>-</v>
      </c>
    </row>
    <row r="142" spans="1:6" ht="12.75" customHeight="1" x14ac:dyDescent="0.2">
      <c r="A142" s="54">
        <v>6812</v>
      </c>
      <c r="B142" s="86" t="s">
        <v>329</v>
      </c>
      <c r="C142" s="51" t="s">
        <v>330</v>
      </c>
      <c r="D142" s="240">
        <v>0</v>
      </c>
      <c r="E142" s="240"/>
      <c r="F142" s="53" t="str">
        <f t="shared" si="31"/>
        <v>-</v>
      </c>
    </row>
    <row r="143" spans="1:6" ht="12.75" customHeight="1" x14ac:dyDescent="0.2">
      <c r="A143" s="54">
        <v>6813</v>
      </c>
      <c r="B143" s="86" t="s">
        <v>331</v>
      </c>
      <c r="C143" s="51" t="s">
        <v>332</v>
      </c>
      <c r="D143" s="240">
        <v>0</v>
      </c>
      <c r="E143" s="240"/>
      <c r="F143" s="53" t="str">
        <f t="shared" si="31"/>
        <v>-</v>
      </c>
    </row>
    <row r="144" spans="1:6" ht="12.75" customHeight="1" x14ac:dyDescent="0.2">
      <c r="A144" s="54">
        <v>6814</v>
      </c>
      <c r="B144" s="86" t="s">
        <v>333</v>
      </c>
      <c r="C144" s="51" t="s">
        <v>334</v>
      </c>
      <c r="D144" s="240">
        <v>0</v>
      </c>
      <c r="E144" s="240"/>
      <c r="F144" s="53" t="str">
        <f t="shared" si="31"/>
        <v>-</v>
      </c>
    </row>
    <row r="145" spans="1:6" ht="12.75" customHeight="1" x14ac:dyDescent="0.2">
      <c r="A145" s="54">
        <v>6815</v>
      </c>
      <c r="B145" s="86" t="s">
        <v>335</v>
      </c>
      <c r="C145" s="51" t="s">
        <v>336</v>
      </c>
      <c r="D145" s="240">
        <v>0</v>
      </c>
      <c r="E145" s="240"/>
      <c r="F145" s="53" t="str">
        <f t="shared" si="31"/>
        <v>-</v>
      </c>
    </row>
    <row r="146" spans="1:6" ht="12.75" customHeight="1" x14ac:dyDescent="0.2">
      <c r="A146" s="54">
        <v>6816</v>
      </c>
      <c r="B146" s="86" t="s">
        <v>337</v>
      </c>
      <c r="C146" s="51" t="s">
        <v>338</v>
      </c>
      <c r="D146" s="240">
        <v>0</v>
      </c>
      <c r="E146" s="240"/>
      <c r="F146" s="53" t="str">
        <f t="shared" si="31"/>
        <v>-</v>
      </c>
    </row>
    <row r="147" spans="1:6" ht="12.75" customHeight="1" x14ac:dyDescent="0.2">
      <c r="A147" s="54">
        <v>6817</v>
      </c>
      <c r="B147" s="86" t="s">
        <v>339</v>
      </c>
      <c r="C147" s="51" t="s">
        <v>340</v>
      </c>
      <c r="D147" s="240">
        <v>0</v>
      </c>
      <c r="E147" s="240"/>
      <c r="F147" s="53" t="str">
        <f t="shared" si="31"/>
        <v>-</v>
      </c>
    </row>
    <row r="148" spans="1:6" ht="12.75" customHeight="1" x14ac:dyDescent="0.2">
      <c r="A148" s="54">
        <v>6818</v>
      </c>
      <c r="B148" s="86" t="s">
        <v>341</v>
      </c>
      <c r="C148" s="51" t="s">
        <v>342</v>
      </c>
      <c r="D148" s="240">
        <v>0</v>
      </c>
      <c r="E148" s="240"/>
      <c r="F148" s="53" t="str">
        <f t="shared" si="31"/>
        <v>-</v>
      </c>
    </row>
    <row r="149" spans="1:6" ht="12.75" customHeight="1" x14ac:dyDescent="0.2">
      <c r="A149" s="54">
        <v>6819</v>
      </c>
      <c r="B149" s="86" t="s">
        <v>343</v>
      </c>
      <c r="C149" s="51" t="s">
        <v>344</v>
      </c>
      <c r="D149" s="240">
        <v>0</v>
      </c>
      <c r="E149" s="240"/>
      <c r="F149" s="53" t="str">
        <f t="shared" si="31"/>
        <v>-</v>
      </c>
    </row>
    <row r="150" spans="1:6" ht="12.75" customHeight="1" x14ac:dyDescent="0.2">
      <c r="A150" s="54">
        <v>683</v>
      </c>
      <c r="B150" s="86" t="s">
        <v>345</v>
      </c>
      <c r="C150" s="51" t="s">
        <v>346</v>
      </c>
      <c r="D150" s="240">
        <v>0</v>
      </c>
      <c r="E150" s="240"/>
      <c r="F150" s="53" t="str">
        <f t="shared" si="31"/>
        <v>-</v>
      </c>
    </row>
    <row r="151" spans="1:6" ht="12.75" customHeight="1" x14ac:dyDescent="0.2">
      <c r="A151" s="54">
        <v>3</v>
      </c>
      <c r="B151" s="86" t="s">
        <v>347</v>
      </c>
      <c r="C151" s="51" t="s">
        <v>55</v>
      </c>
      <c r="D151" s="52">
        <f t="shared" ref="D151:E151" si="35">D152+D163+D196+D215+D224+D252+D263</f>
        <v>297982.2</v>
      </c>
      <c r="E151" s="52">
        <f t="shared" si="35"/>
        <v>323535.40999999997</v>
      </c>
      <c r="F151" s="53">
        <f t="shared" si="31"/>
        <v>108.57541490733338</v>
      </c>
    </row>
    <row r="152" spans="1:6" ht="12.75" customHeight="1" x14ac:dyDescent="0.2">
      <c r="A152" s="54">
        <v>31</v>
      </c>
      <c r="B152" s="86" t="s">
        <v>348</v>
      </c>
      <c r="C152" s="51" t="s">
        <v>349</v>
      </c>
      <c r="D152" s="52">
        <f t="shared" ref="D152:E152" si="36">D153+D158+D159</f>
        <v>34744.6</v>
      </c>
      <c r="E152" s="52">
        <f t="shared" si="36"/>
        <v>36375.89</v>
      </c>
      <c r="F152" s="53">
        <f t="shared" si="31"/>
        <v>104.69508930884224</v>
      </c>
    </row>
    <row r="153" spans="1:6" ht="12.75" customHeight="1" x14ac:dyDescent="0.2">
      <c r="A153" s="54">
        <v>311</v>
      </c>
      <c r="B153" s="86" t="s">
        <v>350</v>
      </c>
      <c r="C153" s="51" t="s">
        <v>351</v>
      </c>
      <c r="D153" s="52">
        <f t="shared" ref="D153:E153" si="37">SUM(D154:D157)</f>
        <v>28051.17</v>
      </c>
      <c r="E153" s="52">
        <f t="shared" si="37"/>
        <v>29116.37</v>
      </c>
      <c r="F153" s="53">
        <f t="shared" si="31"/>
        <v>103.79734606435311</v>
      </c>
    </row>
    <row r="154" spans="1:6" ht="12.75" customHeight="1" x14ac:dyDescent="0.2">
      <c r="A154" s="54">
        <v>3111</v>
      </c>
      <c r="B154" s="86" t="s">
        <v>352</v>
      </c>
      <c r="C154" s="51" t="s">
        <v>353</v>
      </c>
      <c r="D154" s="240">
        <v>28051.17</v>
      </c>
      <c r="E154" s="240">
        <v>29116.37</v>
      </c>
      <c r="F154" s="53">
        <f t="shared" si="31"/>
        <v>103.79734606435311</v>
      </c>
    </row>
    <row r="155" spans="1:6" ht="12.75" customHeight="1" x14ac:dyDescent="0.2">
      <c r="A155" s="54">
        <v>3112</v>
      </c>
      <c r="B155" s="86" t="s">
        <v>354</v>
      </c>
      <c r="C155" s="51" t="s">
        <v>355</v>
      </c>
      <c r="D155" s="240">
        <v>0</v>
      </c>
      <c r="E155" s="240"/>
      <c r="F155" s="53" t="str">
        <f t="shared" si="31"/>
        <v>-</v>
      </c>
    </row>
    <row r="156" spans="1:6" ht="12.75" customHeight="1" x14ac:dyDescent="0.2">
      <c r="A156" s="54">
        <v>3113</v>
      </c>
      <c r="B156" s="86" t="s">
        <v>356</v>
      </c>
      <c r="C156" s="51" t="s">
        <v>357</v>
      </c>
      <c r="D156" s="240">
        <v>0</v>
      </c>
      <c r="E156" s="240"/>
      <c r="F156" s="53" t="str">
        <f t="shared" si="31"/>
        <v>-</v>
      </c>
    </row>
    <row r="157" spans="1:6" ht="12.75" customHeight="1" x14ac:dyDescent="0.2">
      <c r="A157" s="54">
        <v>3114</v>
      </c>
      <c r="B157" s="86" t="s">
        <v>358</v>
      </c>
      <c r="C157" s="51" t="s">
        <v>359</v>
      </c>
      <c r="D157" s="240">
        <v>0</v>
      </c>
      <c r="E157" s="240"/>
      <c r="F157" s="53" t="str">
        <f t="shared" si="31"/>
        <v>-</v>
      </c>
    </row>
    <row r="158" spans="1:6" ht="12.75" customHeight="1" x14ac:dyDescent="0.2">
      <c r="A158" s="54">
        <v>312</v>
      </c>
      <c r="B158" s="86" t="s">
        <v>360</v>
      </c>
      <c r="C158" s="51" t="s">
        <v>361</v>
      </c>
      <c r="D158" s="240">
        <v>2064.98</v>
      </c>
      <c r="E158" s="240">
        <v>2455.36</v>
      </c>
      <c r="F158" s="53">
        <f t="shared" si="31"/>
        <v>118.90478358143906</v>
      </c>
    </row>
    <row r="159" spans="1:6" ht="12.75" customHeight="1" x14ac:dyDescent="0.2">
      <c r="A159" s="54">
        <v>313</v>
      </c>
      <c r="B159" s="86" t="s">
        <v>362</v>
      </c>
      <c r="C159" s="51" t="s">
        <v>363</v>
      </c>
      <c r="D159" s="52">
        <f t="shared" ref="D159:E159" si="38">SUM(D160:D162)</f>
        <v>4628.45</v>
      </c>
      <c r="E159" s="52">
        <f t="shared" si="38"/>
        <v>4804.16</v>
      </c>
      <c r="F159" s="53">
        <f t="shared" si="31"/>
        <v>103.79630329808036</v>
      </c>
    </row>
    <row r="160" spans="1:6" ht="12.75" customHeight="1" x14ac:dyDescent="0.2">
      <c r="A160" s="54">
        <v>3131</v>
      </c>
      <c r="B160" s="86" t="s">
        <v>141</v>
      </c>
      <c r="C160" s="51" t="s">
        <v>364</v>
      </c>
      <c r="D160" s="240">
        <v>0</v>
      </c>
      <c r="E160" s="240"/>
      <c r="F160" s="53" t="str">
        <f t="shared" si="31"/>
        <v>-</v>
      </c>
    </row>
    <row r="161" spans="1:6" ht="12.75" customHeight="1" x14ac:dyDescent="0.2">
      <c r="A161" s="54">
        <v>3132</v>
      </c>
      <c r="B161" s="86" t="s">
        <v>365</v>
      </c>
      <c r="C161" s="51" t="s">
        <v>366</v>
      </c>
      <c r="D161" s="240">
        <v>4628.45</v>
      </c>
      <c r="E161" s="240">
        <v>4804.16</v>
      </c>
      <c r="F161" s="53">
        <f t="shared" si="31"/>
        <v>103.79630329808036</v>
      </c>
    </row>
    <row r="162" spans="1:6" ht="12.75" customHeight="1" x14ac:dyDescent="0.2">
      <c r="A162" s="54">
        <v>3133</v>
      </c>
      <c r="B162" s="86" t="s">
        <v>367</v>
      </c>
      <c r="C162" s="51" t="s">
        <v>368</v>
      </c>
      <c r="D162" s="240">
        <v>0</v>
      </c>
      <c r="E162" s="240"/>
      <c r="F162" s="53" t="str">
        <f t="shared" si="31"/>
        <v>-</v>
      </c>
    </row>
    <row r="163" spans="1:6" ht="12.75" customHeight="1" x14ac:dyDescent="0.2">
      <c r="A163" s="54">
        <v>32</v>
      </c>
      <c r="B163" s="86" t="s">
        <v>369</v>
      </c>
      <c r="C163" s="51" t="s">
        <v>370</v>
      </c>
      <c r="D163" s="52">
        <f t="shared" ref="D163:E163" si="39">D164+D169+D177+D187+D188</f>
        <v>171573.16</v>
      </c>
      <c r="E163" s="52">
        <f t="shared" si="39"/>
        <v>187979.14999999997</v>
      </c>
      <c r="F163" s="53">
        <f t="shared" si="31"/>
        <v>109.56209584296283</v>
      </c>
    </row>
    <row r="164" spans="1:6" ht="12.75" customHeight="1" x14ac:dyDescent="0.2">
      <c r="A164" s="54">
        <v>321</v>
      </c>
      <c r="B164" s="86" t="s">
        <v>371</v>
      </c>
      <c r="C164" s="51" t="s">
        <v>372</v>
      </c>
      <c r="D164" s="52">
        <f t="shared" ref="D164:E164" si="40">SUM(D165:D168)</f>
        <v>268.81</v>
      </c>
      <c r="E164" s="52">
        <f t="shared" si="40"/>
        <v>217.15</v>
      </c>
      <c r="F164" s="53">
        <f t="shared" si="31"/>
        <v>80.781964956660829</v>
      </c>
    </row>
    <row r="165" spans="1:6" ht="12.75" customHeight="1" x14ac:dyDescent="0.2">
      <c r="A165" s="54">
        <v>3211</v>
      </c>
      <c r="B165" s="86" t="s">
        <v>373</v>
      </c>
      <c r="C165" s="51" t="s">
        <v>374</v>
      </c>
      <c r="D165" s="240">
        <v>0</v>
      </c>
      <c r="E165" s="240">
        <v>39.840000000000003</v>
      </c>
      <c r="F165" s="53" t="str">
        <f t="shared" si="31"/>
        <v>-</v>
      </c>
    </row>
    <row r="166" spans="1:6" ht="12.75" customHeight="1" x14ac:dyDescent="0.2">
      <c r="A166" s="54">
        <v>3212</v>
      </c>
      <c r="B166" s="86" t="s">
        <v>375</v>
      </c>
      <c r="C166" s="51" t="s">
        <v>376</v>
      </c>
      <c r="D166" s="240">
        <v>61.43</v>
      </c>
      <c r="E166" s="240">
        <v>69.47</v>
      </c>
      <c r="F166" s="53">
        <f t="shared" si="31"/>
        <v>113.08806771935535</v>
      </c>
    </row>
    <row r="167" spans="1:6" ht="12.75" customHeight="1" x14ac:dyDescent="0.2">
      <c r="A167" s="54">
        <v>3213</v>
      </c>
      <c r="B167" s="86" t="s">
        <v>377</v>
      </c>
      <c r="C167" s="51" t="s">
        <v>378</v>
      </c>
      <c r="D167" s="240">
        <v>207.38</v>
      </c>
      <c r="E167" s="240">
        <v>107.84</v>
      </c>
      <c r="F167" s="53">
        <f t="shared" si="31"/>
        <v>52.001157295785518</v>
      </c>
    </row>
    <row r="168" spans="1:6" ht="12.75" customHeight="1" x14ac:dyDescent="0.2">
      <c r="A168" s="54">
        <v>3214</v>
      </c>
      <c r="B168" s="86" t="s">
        <v>379</v>
      </c>
      <c r="C168" s="51" t="s">
        <v>380</v>
      </c>
      <c r="D168" s="240">
        <v>0</v>
      </c>
      <c r="E168" s="240"/>
      <c r="F168" s="53" t="str">
        <f t="shared" si="31"/>
        <v>-</v>
      </c>
    </row>
    <row r="169" spans="1:6" ht="12.75" customHeight="1" x14ac:dyDescent="0.2">
      <c r="A169" s="54">
        <v>322</v>
      </c>
      <c r="B169" s="86" t="s">
        <v>381</v>
      </c>
      <c r="C169" s="51" t="s">
        <v>382</v>
      </c>
      <c r="D169" s="52">
        <f t="shared" ref="D169:E169" si="41">SUM(D170:D176)</f>
        <v>45462.87</v>
      </c>
      <c r="E169" s="52">
        <f t="shared" si="41"/>
        <v>18333.84</v>
      </c>
      <c r="F169" s="53">
        <f t="shared" si="31"/>
        <v>40.327062501773426</v>
      </c>
    </row>
    <row r="170" spans="1:6" ht="12.75" customHeight="1" x14ac:dyDescent="0.2">
      <c r="A170" s="54">
        <v>3221</v>
      </c>
      <c r="B170" s="86" t="s">
        <v>383</v>
      </c>
      <c r="C170" s="51" t="s">
        <v>384</v>
      </c>
      <c r="D170" s="240">
        <v>876.12</v>
      </c>
      <c r="E170" s="240">
        <v>1295.3800000000001</v>
      </c>
      <c r="F170" s="53">
        <f t="shared" si="31"/>
        <v>147.85417522713783</v>
      </c>
    </row>
    <row r="171" spans="1:6" ht="12.75" customHeight="1" x14ac:dyDescent="0.2">
      <c r="A171" s="54">
        <v>3222</v>
      </c>
      <c r="B171" s="86" t="s">
        <v>385</v>
      </c>
      <c r="C171" s="51" t="s">
        <v>386</v>
      </c>
      <c r="D171" s="240">
        <v>0</v>
      </c>
      <c r="E171" s="240"/>
      <c r="F171" s="53" t="str">
        <f t="shared" si="31"/>
        <v>-</v>
      </c>
    </row>
    <row r="172" spans="1:6" ht="12.75" customHeight="1" x14ac:dyDescent="0.2">
      <c r="A172" s="54">
        <v>3223</v>
      </c>
      <c r="B172" s="86" t="s">
        <v>387</v>
      </c>
      <c r="C172" s="51" t="s">
        <v>388</v>
      </c>
      <c r="D172" s="240">
        <v>24116.15</v>
      </c>
      <c r="E172" s="240">
        <v>11342.03</v>
      </c>
      <c r="F172" s="53">
        <f t="shared" si="31"/>
        <v>47.030848622188863</v>
      </c>
    </row>
    <row r="173" spans="1:6" ht="12.75" customHeight="1" x14ac:dyDescent="0.2">
      <c r="A173" s="54">
        <v>3224</v>
      </c>
      <c r="B173" s="86" t="s">
        <v>389</v>
      </c>
      <c r="C173" s="51" t="s">
        <v>390</v>
      </c>
      <c r="D173" s="240">
        <v>20179.45</v>
      </c>
      <c r="E173" s="240">
        <v>5696.43</v>
      </c>
      <c r="F173" s="53">
        <f t="shared" si="31"/>
        <v>28.228866495370291</v>
      </c>
    </row>
    <row r="174" spans="1:6" ht="12.75" customHeight="1" x14ac:dyDescent="0.2">
      <c r="A174" s="54">
        <v>3225</v>
      </c>
      <c r="B174" s="86" t="s">
        <v>391</v>
      </c>
      <c r="C174" s="51" t="s">
        <v>392</v>
      </c>
      <c r="D174" s="240">
        <v>291.14999999999998</v>
      </c>
      <c r="E174" s="240"/>
      <c r="F174" s="53">
        <f t="shared" si="31"/>
        <v>0</v>
      </c>
    </row>
    <row r="175" spans="1:6" ht="12.75" customHeight="1" x14ac:dyDescent="0.2">
      <c r="A175" s="54">
        <v>3226</v>
      </c>
      <c r="B175" s="86" t="s">
        <v>393</v>
      </c>
      <c r="C175" s="51" t="s">
        <v>394</v>
      </c>
      <c r="D175" s="240">
        <v>0</v>
      </c>
      <c r="E175" s="240"/>
      <c r="F175" s="53" t="str">
        <f t="shared" si="31"/>
        <v>-</v>
      </c>
    </row>
    <row r="176" spans="1:6" ht="12.75" customHeight="1" x14ac:dyDescent="0.2">
      <c r="A176" s="54">
        <v>3227</v>
      </c>
      <c r="B176" s="86" t="s">
        <v>395</v>
      </c>
      <c r="C176" s="51" t="s">
        <v>396</v>
      </c>
      <c r="D176" s="240">
        <v>0</v>
      </c>
      <c r="E176" s="240"/>
      <c r="F176" s="53" t="str">
        <f t="shared" si="31"/>
        <v>-</v>
      </c>
    </row>
    <row r="177" spans="1:6" ht="12.75" customHeight="1" x14ac:dyDescent="0.2">
      <c r="A177" s="54">
        <v>323</v>
      </c>
      <c r="B177" s="86" t="s">
        <v>397</v>
      </c>
      <c r="C177" s="51" t="s">
        <v>398</v>
      </c>
      <c r="D177" s="52">
        <f t="shared" ref="D177:E177" si="42">SUM(D178:D186)</f>
        <v>116748.55</v>
      </c>
      <c r="E177" s="52">
        <f t="shared" si="42"/>
        <v>145484.22999999998</v>
      </c>
      <c r="F177" s="53">
        <f t="shared" si="31"/>
        <v>124.61330783123215</v>
      </c>
    </row>
    <row r="178" spans="1:6" ht="12.75" customHeight="1" x14ac:dyDescent="0.2">
      <c r="A178" s="54">
        <v>3231</v>
      </c>
      <c r="B178" s="86" t="s">
        <v>399</v>
      </c>
      <c r="C178" s="51" t="s">
        <v>400</v>
      </c>
      <c r="D178" s="240">
        <v>1371.09</v>
      </c>
      <c r="E178" s="240">
        <v>2902.45</v>
      </c>
      <c r="F178" s="53">
        <f t="shared" si="31"/>
        <v>211.68923994777879</v>
      </c>
    </row>
    <row r="179" spans="1:6" ht="12.75" customHeight="1" x14ac:dyDescent="0.2">
      <c r="A179" s="54">
        <v>3232</v>
      </c>
      <c r="B179" s="86" t="s">
        <v>401</v>
      </c>
      <c r="C179" s="51" t="s">
        <v>402</v>
      </c>
      <c r="D179" s="240">
        <v>40805.410000000003</v>
      </c>
      <c r="E179" s="240">
        <v>50874.96</v>
      </c>
      <c r="F179" s="53">
        <f t="shared" si="31"/>
        <v>124.67699748636269</v>
      </c>
    </row>
    <row r="180" spans="1:6" ht="12.75" customHeight="1" x14ac:dyDescent="0.2">
      <c r="A180" s="54">
        <v>3233</v>
      </c>
      <c r="B180" s="86" t="s">
        <v>403</v>
      </c>
      <c r="C180" s="51" t="s">
        <v>404</v>
      </c>
      <c r="D180" s="240">
        <v>4240.66</v>
      </c>
      <c r="E180" s="240">
        <v>5014.3500000000004</v>
      </c>
      <c r="F180" s="53">
        <f t="shared" si="31"/>
        <v>118.24456570439507</v>
      </c>
    </row>
    <row r="181" spans="1:6" ht="12.75" customHeight="1" x14ac:dyDescent="0.2">
      <c r="A181" s="54">
        <v>3234</v>
      </c>
      <c r="B181" s="86" t="s">
        <v>405</v>
      </c>
      <c r="C181" s="51" t="s">
        <v>406</v>
      </c>
      <c r="D181" s="240">
        <v>38791.94</v>
      </c>
      <c r="E181" s="240">
        <v>60936.74</v>
      </c>
      <c r="F181" s="53">
        <f t="shared" si="31"/>
        <v>157.0860854084637</v>
      </c>
    </row>
    <row r="182" spans="1:6" ht="12.75" customHeight="1" x14ac:dyDescent="0.2">
      <c r="A182" s="54">
        <v>3235</v>
      </c>
      <c r="B182" s="86" t="s">
        <v>407</v>
      </c>
      <c r="C182" s="51" t="s">
        <v>408</v>
      </c>
      <c r="D182" s="240">
        <v>0</v>
      </c>
      <c r="E182" s="240"/>
      <c r="F182" s="53" t="str">
        <f t="shared" si="31"/>
        <v>-</v>
      </c>
    </row>
    <row r="183" spans="1:6" ht="12.75" customHeight="1" x14ac:dyDescent="0.2">
      <c r="A183" s="54">
        <v>3236</v>
      </c>
      <c r="B183" s="86" t="s">
        <v>409</v>
      </c>
      <c r="C183" s="51" t="s">
        <v>410</v>
      </c>
      <c r="D183" s="240">
        <v>225.63</v>
      </c>
      <c r="E183" s="240"/>
      <c r="F183" s="53">
        <f t="shared" si="31"/>
        <v>0</v>
      </c>
    </row>
    <row r="184" spans="1:6" ht="12.75" customHeight="1" x14ac:dyDescent="0.2">
      <c r="A184" s="54">
        <v>3237</v>
      </c>
      <c r="B184" s="86" t="s">
        <v>411</v>
      </c>
      <c r="C184" s="51" t="s">
        <v>412</v>
      </c>
      <c r="D184" s="240">
        <v>27266.71</v>
      </c>
      <c r="E184" s="240">
        <v>20020.36</v>
      </c>
      <c r="F184" s="53">
        <f t="shared" si="31"/>
        <v>73.424186489679172</v>
      </c>
    </row>
    <row r="185" spans="1:6" ht="12.75" customHeight="1" x14ac:dyDescent="0.2">
      <c r="A185" s="54">
        <v>3238</v>
      </c>
      <c r="B185" s="86" t="s">
        <v>413</v>
      </c>
      <c r="C185" s="51" t="s">
        <v>414</v>
      </c>
      <c r="D185" s="240">
        <v>2669.21</v>
      </c>
      <c r="E185" s="240">
        <v>4193.57</v>
      </c>
      <c r="F185" s="53">
        <f t="shared" si="31"/>
        <v>157.10903226048157</v>
      </c>
    </row>
    <row r="186" spans="1:6" ht="12.75" customHeight="1" x14ac:dyDescent="0.2">
      <c r="A186" s="54">
        <v>3239</v>
      </c>
      <c r="B186" s="86" t="s">
        <v>415</v>
      </c>
      <c r="C186" s="51" t="s">
        <v>416</v>
      </c>
      <c r="D186" s="240">
        <v>1377.9</v>
      </c>
      <c r="E186" s="240">
        <v>1541.8</v>
      </c>
      <c r="F186" s="53">
        <f t="shared" si="31"/>
        <v>111.8949125480804</v>
      </c>
    </row>
    <row r="187" spans="1:6" ht="12.75" customHeight="1" x14ac:dyDescent="0.2">
      <c r="A187" s="54">
        <v>324</v>
      </c>
      <c r="B187" s="86" t="s">
        <v>417</v>
      </c>
      <c r="C187" s="51" t="s">
        <v>418</v>
      </c>
      <c r="D187" s="240">
        <v>0</v>
      </c>
      <c r="E187" s="240"/>
      <c r="F187" s="53" t="str">
        <f t="shared" si="31"/>
        <v>-</v>
      </c>
    </row>
    <row r="188" spans="1:6" ht="12.75" customHeight="1" x14ac:dyDescent="0.2">
      <c r="A188" s="54">
        <v>329</v>
      </c>
      <c r="B188" s="86" t="s">
        <v>419</v>
      </c>
      <c r="C188" s="51" t="s">
        <v>420</v>
      </c>
      <c r="D188" s="52">
        <f t="shared" ref="D188:E188" si="43">SUM(D189:D195)</f>
        <v>9092.93</v>
      </c>
      <c r="E188" s="52">
        <f t="shared" si="43"/>
        <v>23943.93</v>
      </c>
      <c r="F188" s="53">
        <f t="shared" si="31"/>
        <v>263.32469292076371</v>
      </c>
    </row>
    <row r="189" spans="1:6" ht="12.75" customHeight="1" x14ac:dyDescent="0.2">
      <c r="A189" s="54">
        <v>3291</v>
      </c>
      <c r="B189" s="231" t="s">
        <v>421</v>
      </c>
      <c r="C189" s="51" t="s">
        <v>422</v>
      </c>
      <c r="D189" s="240">
        <v>2729.18</v>
      </c>
      <c r="E189" s="240">
        <v>2472.23</v>
      </c>
      <c r="F189" s="53">
        <f t="shared" si="31"/>
        <v>90.58508416447431</v>
      </c>
    </row>
    <row r="190" spans="1:6" ht="12.75" customHeight="1" x14ac:dyDescent="0.2">
      <c r="A190" s="54">
        <v>3292</v>
      </c>
      <c r="B190" s="86" t="s">
        <v>423</v>
      </c>
      <c r="C190" s="51" t="s">
        <v>424</v>
      </c>
      <c r="D190" s="240">
        <v>2820.71</v>
      </c>
      <c r="E190" s="240">
        <v>3685.32</v>
      </c>
      <c r="F190" s="53">
        <f t="shared" si="31"/>
        <v>130.65221167720185</v>
      </c>
    </row>
    <row r="191" spans="1:6" ht="12.75" customHeight="1" x14ac:dyDescent="0.2">
      <c r="A191" s="54">
        <v>3293</v>
      </c>
      <c r="B191" s="86" t="s">
        <v>425</v>
      </c>
      <c r="C191" s="51" t="s">
        <v>426</v>
      </c>
      <c r="D191" s="240">
        <v>1250.92</v>
      </c>
      <c r="E191" s="240">
        <v>1446.73</v>
      </c>
      <c r="F191" s="53">
        <f t="shared" si="31"/>
        <v>115.65327918651872</v>
      </c>
    </row>
    <row r="192" spans="1:6" ht="12.75" customHeight="1" x14ac:dyDescent="0.2">
      <c r="A192" s="54">
        <v>3294</v>
      </c>
      <c r="B192" s="86" t="s">
        <v>427</v>
      </c>
      <c r="C192" s="51" t="s">
        <v>428</v>
      </c>
      <c r="D192" s="240">
        <v>399.18</v>
      </c>
      <c r="E192" s="240">
        <v>199.59</v>
      </c>
      <c r="F192" s="53">
        <f t="shared" si="31"/>
        <v>50</v>
      </c>
    </row>
    <row r="193" spans="1:6" ht="12.75" customHeight="1" x14ac:dyDescent="0.2">
      <c r="A193" s="54">
        <v>3295</v>
      </c>
      <c r="B193" s="86" t="s">
        <v>429</v>
      </c>
      <c r="C193" s="51" t="s">
        <v>430</v>
      </c>
      <c r="D193" s="240">
        <v>548.46</v>
      </c>
      <c r="E193" s="240">
        <v>127.44</v>
      </c>
      <c r="F193" s="53">
        <f t="shared" si="31"/>
        <v>23.235969806366917</v>
      </c>
    </row>
    <row r="194" spans="1:6" ht="12.75" customHeight="1" x14ac:dyDescent="0.2">
      <c r="A194" s="54" t="s">
        <v>431</v>
      </c>
      <c r="B194" s="86" t="s">
        <v>432</v>
      </c>
      <c r="C194" s="51" t="s">
        <v>431</v>
      </c>
      <c r="D194" s="240">
        <v>0</v>
      </c>
      <c r="E194" s="240"/>
      <c r="F194" s="53" t="str">
        <f t="shared" si="31"/>
        <v>-</v>
      </c>
    </row>
    <row r="195" spans="1:6" ht="12.75" customHeight="1" x14ac:dyDescent="0.2">
      <c r="A195" s="54">
        <v>3299</v>
      </c>
      <c r="B195" s="86" t="s">
        <v>433</v>
      </c>
      <c r="C195" s="51" t="s">
        <v>434</v>
      </c>
      <c r="D195" s="240">
        <v>1344.48</v>
      </c>
      <c r="E195" s="240">
        <v>16012.62</v>
      </c>
      <c r="F195" s="53">
        <f t="shared" si="31"/>
        <v>1190.9898250624778</v>
      </c>
    </row>
    <row r="196" spans="1:6" ht="12.75" customHeight="1" x14ac:dyDescent="0.2">
      <c r="A196" s="54">
        <v>34</v>
      </c>
      <c r="B196" s="231" t="s">
        <v>435</v>
      </c>
      <c r="C196" s="51" t="s">
        <v>436</v>
      </c>
      <c r="D196" s="52">
        <f t="shared" ref="D196:E196" si="44">D197+D202+D210</f>
        <v>708.37</v>
      </c>
      <c r="E196" s="52">
        <f t="shared" si="44"/>
        <v>575.89</v>
      </c>
      <c r="F196" s="53">
        <f t="shared" si="31"/>
        <v>81.297909284695848</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0">
        <v>0</v>
      </c>
      <c r="E198" s="240"/>
      <c r="F198" s="53" t="str">
        <f t="shared" si="31"/>
        <v>-</v>
      </c>
    </row>
    <row r="199" spans="1:6" ht="12.75" customHeight="1" x14ac:dyDescent="0.2">
      <c r="A199" s="54">
        <v>3412</v>
      </c>
      <c r="B199" s="86" t="s">
        <v>441</v>
      </c>
      <c r="C199" s="51" t="s">
        <v>442</v>
      </c>
      <c r="D199" s="240">
        <v>0</v>
      </c>
      <c r="E199" s="240"/>
      <c r="F199" s="53" t="str">
        <f t="shared" si="31"/>
        <v>-</v>
      </c>
    </row>
    <row r="200" spans="1:6" ht="12.75" customHeight="1" x14ac:dyDescent="0.2">
      <c r="A200" s="54">
        <v>3413</v>
      </c>
      <c r="B200" s="86" t="s">
        <v>443</v>
      </c>
      <c r="C200" s="51" t="s">
        <v>444</v>
      </c>
      <c r="D200" s="240">
        <v>0</v>
      </c>
      <c r="E200" s="240"/>
      <c r="F200" s="53" t="str">
        <f t="shared" si="31"/>
        <v>-</v>
      </c>
    </row>
    <row r="201" spans="1:6" ht="12.75" customHeight="1" x14ac:dyDescent="0.2">
      <c r="A201" s="54">
        <v>3419</v>
      </c>
      <c r="B201" s="86" t="s">
        <v>445</v>
      </c>
      <c r="C201" s="51" t="s">
        <v>446</v>
      </c>
      <c r="D201" s="240">
        <v>0</v>
      </c>
      <c r="E201" s="240"/>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0">
        <v>0</v>
      </c>
      <c r="E203" s="240"/>
      <c r="F203" s="53" t="str">
        <f t="shared" si="31"/>
        <v>-</v>
      </c>
    </row>
    <row r="204" spans="1:6" ht="24" x14ac:dyDescent="0.2">
      <c r="A204" s="54">
        <v>3422</v>
      </c>
      <c r="B204" s="231" t="s">
        <v>451</v>
      </c>
      <c r="C204" s="51" t="s">
        <v>452</v>
      </c>
      <c r="D204" s="240">
        <v>0</v>
      </c>
      <c r="E204" s="240"/>
      <c r="F204" s="53" t="str">
        <f t="shared" si="31"/>
        <v>-</v>
      </c>
    </row>
    <row r="205" spans="1:6" ht="24" x14ac:dyDescent="0.2">
      <c r="A205" s="54">
        <v>3423</v>
      </c>
      <c r="B205" s="231" t="s">
        <v>453</v>
      </c>
      <c r="C205" s="51" t="s">
        <v>454</v>
      </c>
      <c r="D205" s="240">
        <v>0</v>
      </c>
      <c r="E205" s="240"/>
      <c r="F205" s="53" t="str">
        <f t="shared" si="31"/>
        <v>-</v>
      </c>
    </row>
    <row r="206" spans="1:6" ht="12.75" customHeight="1" x14ac:dyDescent="0.2">
      <c r="A206" s="54">
        <v>3425</v>
      </c>
      <c r="B206" s="86" t="s">
        <v>455</v>
      </c>
      <c r="C206" s="51" t="s">
        <v>456</v>
      </c>
      <c r="D206" s="240">
        <v>0</v>
      </c>
      <c r="E206" s="240"/>
      <c r="F206" s="53" t="str">
        <f t="shared" si="31"/>
        <v>-</v>
      </c>
    </row>
    <row r="207" spans="1:6" ht="12.75" customHeight="1" x14ac:dyDescent="0.2">
      <c r="A207" s="54">
        <v>3426</v>
      </c>
      <c r="B207" s="86" t="s">
        <v>457</v>
      </c>
      <c r="C207" s="51" t="s">
        <v>458</v>
      </c>
      <c r="D207" s="240">
        <v>0</v>
      </c>
      <c r="E207" s="240"/>
      <c r="F207" s="53" t="str">
        <f t="shared" si="31"/>
        <v>-</v>
      </c>
    </row>
    <row r="208" spans="1:6" ht="24" x14ac:dyDescent="0.2">
      <c r="A208" s="54">
        <v>3427</v>
      </c>
      <c r="B208" s="86" t="s">
        <v>459</v>
      </c>
      <c r="C208" s="51" t="s">
        <v>460</v>
      </c>
      <c r="D208" s="240">
        <v>0</v>
      </c>
      <c r="E208" s="240"/>
      <c r="F208" s="53" t="str">
        <f t="shared" si="31"/>
        <v>-</v>
      </c>
    </row>
    <row r="209" spans="1:6" ht="12.75" customHeight="1" x14ac:dyDescent="0.2">
      <c r="A209" s="54">
        <v>3428</v>
      </c>
      <c r="B209" s="86" t="s">
        <v>461</v>
      </c>
      <c r="C209" s="51" t="s">
        <v>462</v>
      </c>
      <c r="D209" s="240">
        <v>0</v>
      </c>
      <c r="E209" s="240"/>
      <c r="F209" s="53" t="str">
        <f t="shared" si="31"/>
        <v>-</v>
      </c>
    </row>
    <row r="210" spans="1:6" ht="12.75" customHeight="1" x14ac:dyDescent="0.2">
      <c r="A210" s="54">
        <v>343</v>
      </c>
      <c r="B210" s="86" t="s">
        <v>463</v>
      </c>
      <c r="C210" s="51" t="s">
        <v>464</v>
      </c>
      <c r="D210" s="52">
        <f t="shared" ref="D210:E210" si="47">SUM(D211:D214)</f>
        <v>708.37</v>
      </c>
      <c r="E210" s="52">
        <f t="shared" si="47"/>
        <v>575.89</v>
      </c>
      <c r="F210" s="53">
        <f t="shared" si="31"/>
        <v>81.297909284695848</v>
      </c>
    </row>
    <row r="211" spans="1:6" ht="12.75" customHeight="1" x14ac:dyDescent="0.2">
      <c r="A211" s="54">
        <v>3431</v>
      </c>
      <c r="B211" s="231" t="s">
        <v>465</v>
      </c>
      <c r="C211" s="51" t="s">
        <v>466</v>
      </c>
      <c r="D211" s="240">
        <v>708.37</v>
      </c>
      <c r="E211" s="240">
        <v>575.89</v>
      </c>
      <c r="F211" s="53">
        <f t="shared" si="31"/>
        <v>81.297909284695848</v>
      </c>
    </row>
    <row r="212" spans="1:6" ht="12.75" customHeight="1" x14ac:dyDescent="0.2">
      <c r="A212" s="54">
        <v>3432</v>
      </c>
      <c r="B212" s="86" t="s">
        <v>467</v>
      </c>
      <c r="C212" s="51" t="s">
        <v>468</v>
      </c>
      <c r="D212" s="240">
        <v>0</v>
      </c>
      <c r="E212" s="240"/>
      <c r="F212" s="53" t="str">
        <f t="shared" si="31"/>
        <v>-</v>
      </c>
    </row>
    <row r="213" spans="1:6" ht="12.75" customHeight="1" x14ac:dyDescent="0.2">
      <c r="A213" s="54">
        <v>3433</v>
      </c>
      <c r="B213" s="86" t="s">
        <v>469</v>
      </c>
      <c r="C213" s="51" t="s">
        <v>470</v>
      </c>
      <c r="D213" s="240">
        <v>0</v>
      </c>
      <c r="E213" s="240"/>
      <c r="F213" s="53" t="str">
        <f t="shared" si="31"/>
        <v>-</v>
      </c>
    </row>
    <row r="214" spans="1:6" ht="12.75" customHeight="1" x14ac:dyDescent="0.2">
      <c r="A214" s="54">
        <v>3434</v>
      </c>
      <c r="B214" s="86" t="s">
        <v>471</v>
      </c>
      <c r="C214" s="51" t="s">
        <v>472</v>
      </c>
      <c r="D214" s="240">
        <v>0</v>
      </c>
      <c r="E214" s="240"/>
      <c r="F214" s="53" t="str">
        <f t="shared" si="31"/>
        <v>-</v>
      </c>
    </row>
    <row r="215" spans="1:6" ht="12.75" customHeight="1" x14ac:dyDescent="0.2">
      <c r="A215" s="54">
        <v>35</v>
      </c>
      <c r="B215" s="86" t="s">
        <v>473</v>
      </c>
      <c r="C215" s="51" t="s">
        <v>474</v>
      </c>
      <c r="D215" s="52">
        <f t="shared" ref="D215:E215" si="48">D216+D219+D223</f>
        <v>159.27000000000001</v>
      </c>
      <c r="E215" s="52">
        <f t="shared" si="48"/>
        <v>610.47</v>
      </c>
      <c r="F215" s="53">
        <f t="shared" si="31"/>
        <v>383.29252213222827</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0">
        <v>0</v>
      </c>
      <c r="E217" s="240"/>
      <c r="F217" s="53" t="str">
        <f t="shared" si="31"/>
        <v>-</v>
      </c>
    </row>
    <row r="218" spans="1:6" ht="12.75" customHeight="1" x14ac:dyDescent="0.2">
      <c r="A218" s="54">
        <v>3512</v>
      </c>
      <c r="B218" s="86" t="s">
        <v>479</v>
      </c>
      <c r="C218" s="51" t="s">
        <v>480</v>
      </c>
      <c r="D218" s="240">
        <v>0</v>
      </c>
      <c r="E218" s="240"/>
      <c r="F218" s="53" t="str">
        <f t="shared" si="31"/>
        <v>-</v>
      </c>
    </row>
    <row r="219" spans="1:6" ht="24" x14ac:dyDescent="0.2">
      <c r="A219" s="54">
        <v>352</v>
      </c>
      <c r="B219" s="86" t="s">
        <v>481</v>
      </c>
      <c r="C219" s="51" t="s">
        <v>482</v>
      </c>
      <c r="D219" s="52">
        <f t="shared" ref="D219:E219" si="50">SUM(D220:D222)</f>
        <v>159.27000000000001</v>
      </c>
      <c r="E219" s="52">
        <f t="shared" si="50"/>
        <v>610.47</v>
      </c>
      <c r="F219" s="53">
        <f t="shared" si="31"/>
        <v>383.29252213222827</v>
      </c>
    </row>
    <row r="220" spans="1:6" ht="12.75" customHeight="1" x14ac:dyDescent="0.2">
      <c r="A220" s="54">
        <v>3521</v>
      </c>
      <c r="B220" s="86" t="s">
        <v>483</v>
      </c>
      <c r="C220" s="51" t="s">
        <v>484</v>
      </c>
      <c r="D220" s="240">
        <v>0</v>
      </c>
      <c r="E220" s="240"/>
      <c r="F220" s="53" t="str">
        <f t="shared" si="31"/>
        <v>-</v>
      </c>
    </row>
    <row r="221" spans="1:6" ht="12.75" customHeight="1" x14ac:dyDescent="0.2">
      <c r="A221" s="54">
        <v>3522</v>
      </c>
      <c r="B221" s="86" t="s">
        <v>485</v>
      </c>
      <c r="C221" s="51" t="s">
        <v>486</v>
      </c>
      <c r="D221" s="240">
        <v>0</v>
      </c>
      <c r="E221" s="240"/>
      <c r="F221" s="53" t="str">
        <f t="shared" si="31"/>
        <v>-</v>
      </c>
    </row>
    <row r="222" spans="1:6" ht="12.75" customHeight="1" x14ac:dyDescent="0.2">
      <c r="A222" s="54">
        <v>3523</v>
      </c>
      <c r="B222" s="86" t="s">
        <v>487</v>
      </c>
      <c r="C222" s="51" t="s">
        <v>488</v>
      </c>
      <c r="D222" s="240">
        <v>159.27000000000001</v>
      </c>
      <c r="E222" s="240">
        <v>610.47</v>
      </c>
      <c r="F222" s="53">
        <f t="shared" si="31"/>
        <v>383.29252213222827</v>
      </c>
    </row>
    <row r="223" spans="1:6" ht="24" x14ac:dyDescent="0.2">
      <c r="A223" s="54" t="s">
        <v>489</v>
      </c>
      <c r="B223" s="86" t="s">
        <v>490</v>
      </c>
      <c r="C223" s="51" t="s">
        <v>489</v>
      </c>
      <c r="D223" s="240">
        <v>0</v>
      </c>
      <c r="E223" s="240"/>
      <c r="F223" s="53" t="str">
        <f t="shared" si="31"/>
        <v>-</v>
      </c>
    </row>
    <row r="224" spans="1:6" ht="24" x14ac:dyDescent="0.2">
      <c r="A224" s="54">
        <v>36</v>
      </c>
      <c r="B224" s="86" t="s">
        <v>491</v>
      </c>
      <c r="C224" s="51" t="s">
        <v>492</v>
      </c>
      <c r="D224" s="52">
        <f t="shared" ref="D224:E224" si="51">D225+D228+D231+D236+D240+D244+D247</f>
        <v>30925.759999999998</v>
      </c>
      <c r="E224" s="52">
        <f t="shared" si="51"/>
        <v>36849.53</v>
      </c>
      <c r="F224" s="53">
        <f t="shared" ref="F224:F235" si="52">IF(D224&lt;&gt;0,IF(E224/D224&gt;=100,"&gt;&gt;100",E224/D224*100),"-")</f>
        <v>119.15480815992881</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0">
        <v>0</v>
      </c>
      <c r="E226" s="240"/>
      <c r="F226" s="53" t="str">
        <f t="shared" si="52"/>
        <v>-</v>
      </c>
    </row>
    <row r="227" spans="1:6" ht="12.75" customHeight="1" x14ac:dyDescent="0.2">
      <c r="A227" s="54">
        <v>3612</v>
      </c>
      <c r="B227" s="86" t="s">
        <v>497</v>
      </c>
      <c r="C227" s="51" t="s">
        <v>498</v>
      </c>
      <c r="D227" s="240">
        <v>0</v>
      </c>
      <c r="E227" s="240"/>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0">
        <v>0</v>
      </c>
      <c r="E229" s="240"/>
      <c r="F229" s="53" t="str">
        <f t="shared" si="52"/>
        <v>-</v>
      </c>
    </row>
    <row r="230" spans="1:6" ht="24" x14ac:dyDescent="0.2">
      <c r="A230" s="54">
        <v>3622</v>
      </c>
      <c r="B230" s="86" t="s">
        <v>503</v>
      </c>
      <c r="C230" s="51" t="s">
        <v>504</v>
      </c>
      <c r="D230" s="240">
        <v>0</v>
      </c>
      <c r="E230" s="240"/>
      <c r="F230" s="53" t="str">
        <f t="shared" si="52"/>
        <v>-</v>
      </c>
    </row>
    <row r="231" spans="1:6" ht="12.75" customHeight="1" x14ac:dyDescent="0.2">
      <c r="A231" s="54">
        <v>363</v>
      </c>
      <c r="B231" s="87" t="s">
        <v>505</v>
      </c>
      <c r="C231" s="51" t="s">
        <v>506</v>
      </c>
      <c r="D231" s="52">
        <f t="shared" ref="D231:E231" si="55">SUM(D232:D235)</f>
        <v>3813</v>
      </c>
      <c r="E231" s="52">
        <f t="shared" si="55"/>
        <v>0</v>
      </c>
      <c r="F231" s="53">
        <f t="shared" si="52"/>
        <v>0</v>
      </c>
    </row>
    <row r="232" spans="1:6" ht="12.75" customHeight="1" x14ac:dyDescent="0.2">
      <c r="A232" s="54">
        <v>3631</v>
      </c>
      <c r="B232" s="86" t="s">
        <v>507</v>
      </c>
      <c r="C232" s="51" t="s">
        <v>508</v>
      </c>
      <c r="D232" s="240">
        <v>0</v>
      </c>
      <c r="E232" s="240"/>
      <c r="F232" s="53" t="str">
        <f t="shared" si="52"/>
        <v>-</v>
      </c>
    </row>
    <row r="233" spans="1:6" ht="12.75" customHeight="1" x14ac:dyDescent="0.2">
      <c r="A233" s="54">
        <v>3632</v>
      </c>
      <c r="B233" s="86" t="s">
        <v>509</v>
      </c>
      <c r="C233" s="51" t="s">
        <v>510</v>
      </c>
      <c r="D233" s="240">
        <v>3813</v>
      </c>
      <c r="E233" s="240"/>
      <c r="F233" s="53">
        <f t="shared" si="52"/>
        <v>0</v>
      </c>
    </row>
    <row r="234" spans="1:6" ht="12.75" customHeight="1" x14ac:dyDescent="0.2">
      <c r="A234" s="54" t="s">
        <v>511</v>
      </c>
      <c r="B234" s="86" t="s">
        <v>512</v>
      </c>
      <c r="C234" s="55" t="s">
        <v>511</v>
      </c>
      <c r="D234" s="240">
        <v>0</v>
      </c>
      <c r="E234" s="240"/>
      <c r="F234" s="53" t="str">
        <f t="shared" si="52"/>
        <v>-</v>
      </c>
    </row>
    <row r="235" spans="1:6" ht="24" x14ac:dyDescent="0.2">
      <c r="A235" s="54" t="s">
        <v>513</v>
      </c>
      <c r="B235" s="86" t="s">
        <v>514</v>
      </c>
      <c r="C235" s="55" t="s">
        <v>513</v>
      </c>
      <c r="D235" s="240">
        <v>0</v>
      </c>
      <c r="E235" s="240"/>
      <c r="F235" s="53" t="str">
        <f t="shared" si="52"/>
        <v>-</v>
      </c>
    </row>
    <row r="236" spans="1:6" ht="12.75" customHeight="1" x14ac:dyDescent="0.2">
      <c r="A236" s="54" t="s">
        <v>515</v>
      </c>
      <c r="B236" s="87" t="s">
        <v>516</v>
      </c>
      <c r="C236" s="51" t="s">
        <v>515</v>
      </c>
      <c r="D236" s="52">
        <f t="shared" ref="D236:E236" si="56">SUM(D237:D239)</f>
        <v>27112.76</v>
      </c>
      <c r="E236" s="52">
        <f t="shared" si="56"/>
        <v>36849.53</v>
      </c>
      <c r="F236" s="53">
        <f t="shared" ref="F236:F239" si="57">IF(D236&lt;&gt;0,IF(E236/D236&gt;=100,"&gt;&gt;100",E236/D236*100),"-")</f>
        <v>135.91213140971263</v>
      </c>
    </row>
    <row r="237" spans="1:6" ht="12.75" customHeight="1" x14ac:dyDescent="0.2">
      <c r="A237" s="54" t="s">
        <v>517</v>
      </c>
      <c r="B237" s="86" t="s">
        <v>518</v>
      </c>
      <c r="C237" s="51" t="s">
        <v>517</v>
      </c>
      <c r="D237" s="240">
        <v>27112.76</v>
      </c>
      <c r="E237" s="240">
        <v>36849.53</v>
      </c>
      <c r="F237" s="53">
        <f t="shared" si="57"/>
        <v>135.91213140971263</v>
      </c>
    </row>
    <row r="238" spans="1:6" ht="12.75" customHeight="1" x14ac:dyDescent="0.2">
      <c r="A238" s="54" t="s">
        <v>519</v>
      </c>
      <c r="B238" s="86" t="s">
        <v>520</v>
      </c>
      <c r="C238" s="51" t="s">
        <v>519</v>
      </c>
      <c r="D238" s="240">
        <v>0</v>
      </c>
      <c r="E238" s="240"/>
      <c r="F238" s="53" t="str">
        <f t="shared" si="57"/>
        <v>-</v>
      </c>
    </row>
    <row r="239" spans="1:6" ht="12.75" customHeight="1" x14ac:dyDescent="0.2">
      <c r="A239" s="54" t="s">
        <v>521</v>
      </c>
      <c r="B239" s="86" t="s">
        <v>522</v>
      </c>
      <c r="C239" s="55" t="s">
        <v>521</v>
      </c>
      <c r="D239" s="240">
        <v>0</v>
      </c>
      <c r="E239" s="240"/>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0">
        <v>0</v>
      </c>
      <c r="E241" s="240"/>
      <c r="F241" s="53" t="str">
        <f t="shared" si="59"/>
        <v>-</v>
      </c>
    </row>
    <row r="242" spans="1:6" ht="24" x14ac:dyDescent="0.2">
      <c r="A242" s="54">
        <v>3673</v>
      </c>
      <c r="B242" s="86" t="s">
        <v>527</v>
      </c>
      <c r="C242" s="51" t="s">
        <v>528</v>
      </c>
      <c r="D242" s="240">
        <v>0</v>
      </c>
      <c r="E242" s="240"/>
      <c r="F242" s="53" t="str">
        <f t="shared" si="59"/>
        <v>-</v>
      </c>
    </row>
    <row r="243" spans="1:6" ht="24" x14ac:dyDescent="0.2">
      <c r="A243" s="54">
        <v>3674</v>
      </c>
      <c r="B243" s="86" t="s">
        <v>529</v>
      </c>
      <c r="C243" s="51" t="s">
        <v>530</v>
      </c>
      <c r="D243" s="240">
        <v>0</v>
      </c>
      <c r="E243" s="240"/>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0">
        <v>0</v>
      </c>
      <c r="E245" s="240"/>
      <c r="F245" s="53" t="str">
        <f t="shared" si="61"/>
        <v>-</v>
      </c>
    </row>
    <row r="246" spans="1:6" ht="12.75" customHeight="1" x14ac:dyDescent="0.2">
      <c r="A246" s="54" t="s">
        <v>535</v>
      </c>
      <c r="B246" s="86" t="s">
        <v>536</v>
      </c>
      <c r="C246" s="51" t="s">
        <v>535</v>
      </c>
      <c r="D246" s="240">
        <v>0</v>
      </c>
      <c r="E246" s="240"/>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201</v>
      </c>
      <c r="C248" s="51" t="s">
        <v>539</v>
      </c>
      <c r="D248" s="240">
        <v>0</v>
      </c>
      <c r="E248" s="240"/>
      <c r="F248" s="53" t="str">
        <f t="shared" si="61"/>
        <v>-</v>
      </c>
    </row>
    <row r="249" spans="1:6" ht="12.75" customHeight="1" x14ac:dyDescent="0.2">
      <c r="A249" s="54" t="s">
        <v>540</v>
      </c>
      <c r="B249" s="86" t="s">
        <v>203</v>
      </c>
      <c r="C249" s="51" t="s">
        <v>540</v>
      </c>
      <c r="D249" s="240">
        <v>0</v>
      </c>
      <c r="E249" s="240"/>
      <c r="F249" s="53" t="str">
        <f t="shared" si="61"/>
        <v>-</v>
      </c>
    </row>
    <row r="250" spans="1:6" ht="24" x14ac:dyDescent="0.2">
      <c r="A250" s="54" t="s">
        <v>541</v>
      </c>
      <c r="B250" s="86" t="s">
        <v>205</v>
      </c>
      <c r="C250" s="51" t="s">
        <v>541</v>
      </c>
      <c r="D250" s="240">
        <v>0</v>
      </c>
      <c r="E250" s="240"/>
      <c r="F250" s="53" t="str">
        <f t="shared" si="61"/>
        <v>-</v>
      </c>
    </row>
    <row r="251" spans="1:6" ht="24" x14ac:dyDescent="0.2">
      <c r="A251" s="54" t="s">
        <v>542</v>
      </c>
      <c r="B251" s="86" t="s">
        <v>207</v>
      </c>
      <c r="C251" s="51" t="s">
        <v>542</v>
      </c>
      <c r="D251" s="240">
        <v>0</v>
      </c>
      <c r="E251" s="240"/>
      <c r="F251" s="53" t="str">
        <f t="shared" si="61"/>
        <v>-</v>
      </c>
    </row>
    <row r="252" spans="1:6" ht="24" x14ac:dyDescent="0.2">
      <c r="A252" s="54">
        <v>37</v>
      </c>
      <c r="B252" s="86" t="s">
        <v>543</v>
      </c>
      <c r="C252" s="51" t="s">
        <v>544</v>
      </c>
      <c r="D252" s="52">
        <f t="shared" ref="D252:E252" si="63">D253+D259</f>
        <v>22812.69</v>
      </c>
      <c r="E252" s="52">
        <f t="shared" si="63"/>
        <v>22209.48</v>
      </c>
      <c r="F252" s="53">
        <f t="shared" ref="F252:F258" si="64">IF(D252&lt;&gt;0,IF(E252/D252&gt;=100,"&gt;&gt;100",E252/D252*100),"-")</f>
        <v>97.355813803632984</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0">
        <v>0</v>
      </c>
      <c r="E254" s="240"/>
      <c r="F254" s="53" t="str">
        <f t="shared" si="64"/>
        <v>-</v>
      </c>
    </row>
    <row r="255" spans="1:6" ht="24" x14ac:dyDescent="0.2">
      <c r="A255" s="54">
        <v>3712</v>
      </c>
      <c r="B255" s="86" t="s">
        <v>549</v>
      </c>
      <c r="C255" s="51" t="s">
        <v>550</v>
      </c>
      <c r="D255" s="240">
        <v>0</v>
      </c>
      <c r="E255" s="240"/>
      <c r="F255" s="53" t="str">
        <f t="shared" si="64"/>
        <v>-</v>
      </c>
    </row>
    <row r="256" spans="1:6" ht="24" x14ac:dyDescent="0.2">
      <c r="A256" s="54" t="s">
        <v>551</v>
      </c>
      <c r="B256" s="86" t="s">
        <v>552</v>
      </c>
      <c r="C256" s="51" t="s">
        <v>551</v>
      </c>
      <c r="D256" s="240">
        <v>0</v>
      </c>
      <c r="E256" s="240"/>
      <c r="F256" s="53" t="str">
        <f t="shared" si="64"/>
        <v>-</v>
      </c>
    </row>
    <row r="257" spans="1:6" ht="24" x14ac:dyDescent="0.2">
      <c r="A257" s="54" t="s">
        <v>553</v>
      </c>
      <c r="B257" s="86" t="s">
        <v>554</v>
      </c>
      <c r="C257" s="51" t="s">
        <v>553</v>
      </c>
      <c r="D257" s="240">
        <v>0</v>
      </c>
      <c r="E257" s="240"/>
      <c r="F257" s="53" t="str">
        <f t="shared" si="64"/>
        <v>-</v>
      </c>
    </row>
    <row r="258" spans="1:6" ht="12.75" customHeight="1" x14ac:dyDescent="0.2">
      <c r="A258" s="54" t="s">
        <v>555</v>
      </c>
      <c r="B258" s="86" t="s">
        <v>556</v>
      </c>
      <c r="C258" s="51" t="s">
        <v>555</v>
      </c>
      <c r="D258" s="240">
        <v>0</v>
      </c>
      <c r="E258" s="240"/>
      <c r="F258" s="53" t="str">
        <f t="shared" si="64"/>
        <v>-</v>
      </c>
    </row>
    <row r="259" spans="1:6" ht="12.75" customHeight="1" x14ac:dyDescent="0.2">
      <c r="A259" s="54">
        <v>372</v>
      </c>
      <c r="B259" s="231" t="s">
        <v>557</v>
      </c>
      <c r="C259" s="51" t="s">
        <v>558</v>
      </c>
      <c r="D259" s="52">
        <f t="shared" ref="D259:E259" si="66">SUM(D260:D262)</f>
        <v>22812.69</v>
      </c>
      <c r="E259" s="52">
        <f t="shared" si="66"/>
        <v>22209.48</v>
      </c>
      <c r="F259" s="53">
        <f t="shared" ref="F259:F262" si="67">IF(D259&lt;&gt;0,IF(E259/D259&gt;=100,"&gt;&gt;100",E259/D259*100),"-")</f>
        <v>97.355813803632984</v>
      </c>
    </row>
    <row r="260" spans="1:6" ht="12.75" customHeight="1" x14ac:dyDescent="0.2">
      <c r="A260" s="54">
        <v>3721</v>
      </c>
      <c r="B260" s="86" t="s">
        <v>559</v>
      </c>
      <c r="C260" s="51" t="s">
        <v>560</v>
      </c>
      <c r="D260" s="240">
        <v>22812.69</v>
      </c>
      <c r="E260" s="240">
        <v>22209.48</v>
      </c>
      <c r="F260" s="53">
        <f t="shared" si="67"/>
        <v>97.355813803632984</v>
      </c>
    </row>
    <row r="261" spans="1:6" ht="12.75" customHeight="1" x14ac:dyDescent="0.2">
      <c r="A261" s="54">
        <v>3722</v>
      </c>
      <c r="B261" s="86" t="s">
        <v>561</v>
      </c>
      <c r="C261" s="51" t="s">
        <v>562</v>
      </c>
      <c r="D261" s="240">
        <v>0</v>
      </c>
      <c r="E261" s="240"/>
      <c r="F261" s="53" t="str">
        <f t="shared" si="67"/>
        <v>-</v>
      </c>
    </row>
    <row r="262" spans="1:6" ht="12.75" customHeight="1" x14ac:dyDescent="0.2">
      <c r="A262" s="54" t="s">
        <v>563</v>
      </c>
      <c r="B262" s="86" t="s">
        <v>564</v>
      </c>
      <c r="C262" s="51" t="s">
        <v>563</v>
      </c>
      <c r="D262" s="240">
        <v>0</v>
      </c>
      <c r="E262" s="240"/>
      <c r="F262" s="53" t="str">
        <f t="shared" si="67"/>
        <v>-</v>
      </c>
    </row>
    <row r="263" spans="1:6" ht="12.75" customHeight="1" x14ac:dyDescent="0.2">
      <c r="A263" s="54">
        <v>38</v>
      </c>
      <c r="B263" s="86" t="s">
        <v>565</v>
      </c>
      <c r="C263" s="51" t="s">
        <v>566</v>
      </c>
      <c r="D263" s="52">
        <f t="shared" ref="D263:E263" si="68">D264+D268+D273+D279</f>
        <v>37058.35</v>
      </c>
      <c r="E263" s="52">
        <f t="shared" si="68"/>
        <v>38935</v>
      </c>
      <c r="F263" s="53">
        <f t="shared" ref="F263:F267" si="69">IF(D263&lt;&gt;0,IF(E263/D263&gt;=100,"&gt;&gt;100",E263/D263*100),"-")</f>
        <v>105.06404089766544</v>
      </c>
    </row>
    <row r="264" spans="1:6" ht="12.75" customHeight="1" x14ac:dyDescent="0.2">
      <c r="A264" s="54">
        <v>381</v>
      </c>
      <c r="B264" s="86" t="s">
        <v>567</v>
      </c>
      <c r="C264" s="51" t="s">
        <v>568</v>
      </c>
      <c r="D264" s="52">
        <f t="shared" ref="D264:E264" si="70">SUM(D265:D267)</f>
        <v>37058.35</v>
      </c>
      <c r="E264" s="52">
        <f t="shared" si="70"/>
        <v>38935</v>
      </c>
      <c r="F264" s="53">
        <f t="shared" si="69"/>
        <v>105.06404089766544</v>
      </c>
    </row>
    <row r="265" spans="1:6" ht="12.75" customHeight="1" x14ac:dyDescent="0.2">
      <c r="A265" s="54">
        <v>3811</v>
      </c>
      <c r="B265" s="86" t="s">
        <v>569</v>
      </c>
      <c r="C265" s="51" t="s">
        <v>570</v>
      </c>
      <c r="D265" s="240">
        <v>37058.35</v>
      </c>
      <c r="E265" s="240">
        <v>38935</v>
      </c>
      <c r="F265" s="53">
        <f t="shared" si="69"/>
        <v>105.06404089766544</v>
      </c>
    </row>
    <row r="266" spans="1:6" ht="12.75" customHeight="1" x14ac:dyDescent="0.2">
      <c r="A266" s="54">
        <v>3812</v>
      </c>
      <c r="B266" s="86" t="s">
        <v>571</v>
      </c>
      <c r="C266" s="51" t="s">
        <v>572</v>
      </c>
      <c r="D266" s="240">
        <v>0</v>
      </c>
      <c r="E266" s="240"/>
      <c r="F266" s="53" t="str">
        <f t="shared" si="69"/>
        <v>-</v>
      </c>
    </row>
    <row r="267" spans="1:6" ht="12.75" customHeight="1" x14ac:dyDescent="0.2">
      <c r="A267" s="54" t="s">
        <v>573</v>
      </c>
      <c r="B267" s="86" t="s">
        <v>574</v>
      </c>
      <c r="C267" s="51" t="s">
        <v>573</v>
      </c>
      <c r="D267" s="240">
        <v>0</v>
      </c>
      <c r="E267" s="240"/>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0">
        <v>0</v>
      </c>
      <c r="E269" s="240"/>
      <c r="F269" s="53" t="str">
        <f t="shared" si="72"/>
        <v>-</v>
      </c>
    </row>
    <row r="270" spans="1:6" ht="12.75" customHeight="1" x14ac:dyDescent="0.2">
      <c r="A270" s="54">
        <v>3822</v>
      </c>
      <c r="B270" s="86" t="s">
        <v>579</v>
      </c>
      <c r="C270" s="51" t="s">
        <v>580</v>
      </c>
      <c r="D270" s="240">
        <v>0</v>
      </c>
      <c r="E270" s="240"/>
      <c r="F270" s="53" t="str">
        <f t="shared" si="72"/>
        <v>-</v>
      </c>
    </row>
    <row r="271" spans="1:6" ht="12.75" customHeight="1" x14ac:dyDescent="0.2">
      <c r="A271" s="54" t="s">
        <v>581</v>
      </c>
      <c r="B271" s="86" t="s">
        <v>582</v>
      </c>
      <c r="C271" s="51" t="s">
        <v>581</v>
      </c>
      <c r="D271" s="240">
        <v>0</v>
      </c>
      <c r="E271" s="240"/>
      <c r="F271" s="53" t="str">
        <f t="shared" si="72"/>
        <v>-</v>
      </c>
    </row>
    <row r="272" spans="1:6" ht="24" x14ac:dyDescent="0.2">
      <c r="A272" s="54" t="s">
        <v>583</v>
      </c>
      <c r="B272" s="86" t="s">
        <v>584</v>
      </c>
      <c r="C272" s="55" t="s">
        <v>583</v>
      </c>
      <c r="D272" s="240">
        <v>0</v>
      </c>
      <c r="E272" s="240"/>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0">
        <v>0</v>
      </c>
      <c r="E274" s="240"/>
      <c r="F274" s="53" t="str">
        <f t="shared" si="74"/>
        <v>-</v>
      </c>
    </row>
    <row r="275" spans="1:6" ht="12.75" customHeight="1" x14ac:dyDescent="0.2">
      <c r="A275" s="54">
        <v>3832</v>
      </c>
      <c r="B275" s="86" t="s">
        <v>589</v>
      </c>
      <c r="C275" s="51" t="s">
        <v>590</v>
      </c>
      <c r="D275" s="240">
        <v>0</v>
      </c>
      <c r="E275" s="240"/>
      <c r="F275" s="53" t="str">
        <f t="shared" si="74"/>
        <v>-</v>
      </c>
    </row>
    <row r="276" spans="1:6" ht="12.75" customHeight="1" x14ac:dyDescent="0.2">
      <c r="A276" s="54">
        <v>3833</v>
      </c>
      <c r="B276" s="86" t="s">
        <v>591</v>
      </c>
      <c r="C276" s="51" t="s">
        <v>592</v>
      </c>
      <c r="D276" s="240">
        <v>0</v>
      </c>
      <c r="E276" s="240"/>
      <c r="F276" s="53" t="str">
        <f t="shared" si="74"/>
        <v>-</v>
      </c>
    </row>
    <row r="277" spans="1:6" ht="12.75" customHeight="1" x14ac:dyDescent="0.2">
      <c r="A277" s="54">
        <v>3834</v>
      </c>
      <c r="B277" s="86" t="s">
        <v>593</v>
      </c>
      <c r="C277" s="51" t="s">
        <v>594</v>
      </c>
      <c r="D277" s="240">
        <v>0</v>
      </c>
      <c r="E277" s="240"/>
      <c r="F277" s="53" t="str">
        <f t="shared" si="74"/>
        <v>-</v>
      </c>
    </row>
    <row r="278" spans="1:6" ht="12.75" customHeight="1" x14ac:dyDescent="0.2">
      <c r="A278" s="54" t="s">
        <v>595</v>
      </c>
      <c r="B278" s="86" t="s">
        <v>343</v>
      </c>
      <c r="C278" s="51" t="s">
        <v>595</v>
      </c>
      <c r="D278" s="240">
        <v>0</v>
      </c>
      <c r="E278" s="240"/>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0">
        <v>0</v>
      </c>
      <c r="E280" s="240"/>
      <c r="F280" s="53" t="str">
        <f t="shared" si="74"/>
        <v>-</v>
      </c>
    </row>
    <row r="281" spans="1:6" ht="24" x14ac:dyDescent="0.2">
      <c r="A281" s="54">
        <v>3862</v>
      </c>
      <c r="B281" s="86" t="s">
        <v>600</v>
      </c>
      <c r="C281" s="51" t="s">
        <v>601</v>
      </c>
      <c r="D281" s="240">
        <v>0</v>
      </c>
      <c r="E281" s="240"/>
      <c r="F281" s="53" t="str">
        <f t="shared" si="74"/>
        <v>-</v>
      </c>
    </row>
    <row r="282" spans="1:6" ht="12.75" customHeight="1" x14ac:dyDescent="0.2">
      <c r="A282" s="54">
        <v>3863</v>
      </c>
      <c r="B282" s="86" t="s">
        <v>602</v>
      </c>
      <c r="C282" s="51" t="s">
        <v>603</v>
      </c>
      <c r="D282" s="240">
        <v>0</v>
      </c>
      <c r="E282" s="240"/>
      <c r="F282" s="53" t="str">
        <f t="shared" si="74"/>
        <v>-</v>
      </c>
    </row>
    <row r="283" spans="1:6" ht="12.75" customHeight="1" x14ac:dyDescent="0.2">
      <c r="A283" s="54" t="s">
        <v>604</v>
      </c>
      <c r="B283" s="86" t="s">
        <v>605</v>
      </c>
      <c r="C283" s="51" t="s">
        <v>604</v>
      </c>
      <c r="D283" s="240">
        <v>0</v>
      </c>
      <c r="E283" s="240"/>
      <c r="F283" s="53" t="str">
        <f t="shared" si="74"/>
        <v>-</v>
      </c>
    </row>
    <row r="284" spans="1:6" ht="24" x14ac:dyDescent="0.2">
      <c r="A284" s="54" t="s">
        <v>606</v>
      </c>
      <c r="B284" s="86" t="s">
        <v>607</v>
      </c>
      <c r="C284" s="55" t="s">
        <v>606</v>
      </c>
      <c r="D284" s="240">
        <v>0</v>
      </c>
      <c r="E284" s="240"/>
      <c r="F284" s="53" t="str">
        <f t="shared" si="74"/>
        <v>-</v>
      </c>
    </row>
    <row r="285" spans="1:6" ht="12.75" customHeight="1" x14ac:dyDescent="0.2">
      <c r="A285" s="54" t="s">
        <v>608</v>
      </c>
      <c r="B285" s="86" t="s">
        <v>609</v>
      </c>
      <c r="C285" s="51" t="s">
        <v>610</v>
      </c>
      <c r="D285" s="240">
        <v>0</v>
      </c>
      <c r="E285" s="240"/>
      <c r="F285" s="53" t="str">
        <f t="shared" ref="F285:F296" si="76">IF(D285&lt;&gt;0,IF(E285/D285&gt;=100,"&gt;&gt;100",E285/D285*100),"-")</f>
        <v>-</v>
      </c>
    </row>
    <row r="286" spans="1:6" ht="12.75" customHeight="1" x14ac:dyDescent="0.2">
      <c r="A286" s="54" t="s">
        <v>608</v>
      </c>
      <c r="B286" s="86" t="s">
        <v>611</v>
      </c>
      <c r="C286" s="51" t="s">
        <v>612</v>
      </c>
      <c r="D286" s="240">
        <v>0</v>
      </c>
      <c r="E286" s="240"/>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297982.2</v>
      </c>
      <c r="E289" s="52">
        <f t="shared" si="79"/>
        <v>323535.40999999997</v>
      </c>
      <c r="F289" s="53">
        <f t="shared" si="76"/>
        <v>108.57541490733338</v>
      </c>
    </row>
    <row r="290" spans="1:6" ht="12.75" customHeight="1" x14ac:dyDescent="0.2">
      <c r="A290" s="54" t="s">
        <v>608</v>
      </c>
      <c r="B290" s="86" t="s">
        <v>619</v>
      </c>
      <c r="C290" s="51" t="s">
        <v>620</v>
      </c>
      <c r="D290" s="52">
        <f>IF(D6&gt;=D289,D6-D289,0)</f>
        <v>395257.75999999995</v>
      </c>
      <c r="E290" s="52">
        <f>IF(E6&gt;=E289,E6-E289,0)</f>
        <v>228389.56</v>
      </c>
      <c r="F290" s="53">
        <f t="shared" si="76"/>
        <v>57.782435441621693</v>
      </c>
    </row>
    <row r="291" spans="1:6" ht="12.75" customHeight="1" x14ac:dyDescent="0.2">
      <c r="A291" s="54" t="s">
        <v>608</v>
      </c>
      <c r="B291" s="86" t="s">
        <v>621</v>
      </c>
      <c r="C291" s="51" t="s">
        <v>622</v>
      </c>
      <c r="D291" s="52">
        <f>IF(D289&gt;=D6,D289-D6,0)</f>
        <v>0</v>
      </c>
      <c r="E291" s="52">
        <f>IF(E289&gt;=E6,E289-E6,0)</f>
        <v>0</v>
      </c>
      <c r="F291" s="53" t="str">
        <f t="shared" si="76"/>
        <v>-</v>
      </c>
    </row>
    <row r="292" spans="1:6" ht="12.75" customHeight="1" x14ac:dyDescent="0.2">
      <c r="A292" s="54">
        <v>92211</v>
      </c>
      <c r="B292" s="86" t="s">
        <v>623</v>
      </c>
      <c r="C292" s="51" t="s">
        <v>624</v>
      </c>
      <c r="D292" s="240">
        <v>3712805.75</v>
      </c>
      <c r="E292" s="240">
        <v>4296175.92</v>
      </c>
      <c r="F292" s="53">
        <f t="shared" si="76"/>
        <v>115.71238058980057</v>
      </c>
    </row>
    <row r="293" spans="1:6" ht="12.75" customHeight="1" x14ac:dyDescent="0.2">
      <c r="A293" s="54">
        <v>92221</v>
      </c>
      <c r="B293" s="86" t="s">
        <v>625</v>
      </c>
      <c r="C293" s="51" t="s">
        <v>626</v>
      </c>
      <c r="D293" s="240">
        <v>0</v>
      </c>
      <c r="E293" s="240"/>
      <c r="F293" s="53" t="str">
        <f t="shared" si="76"/>
        <v>-</v>
      </c>
    </row>
    <row r="294" spans="1:6" ht="12.75" customHeight="1" x14ac:dyDescent="0.2">
      <c r="A294" s="54">
        <v>96</v>
      </c>
      <c r="B294" s="86" t="s">
        <v>627</v>
      </c>
      <c r="C294" s="51" t="s">
        <v>628</v>
      </c>
      <c r="D294" s="240">
        <v>17609.07</v>
      </c>
      <c r="E294" s="240">
        <v>66294.320000000007</v>
      </c>
      <c r="F294" s="53">
        <f t="shared" si="76"/>
        <v>376.47825807950113</v>
      </c>
    </row>
    <row r="295" spans="1:6" ht="24" x14ac:dyDescent="0.2">
      <c r="A295" s="54">
        <v>9661</v>
      </c>
      <c r="B295" s="86" t="s">
        <v>629</v>
      </c>
      <c r="C295" s="51" t="s">
        <v>630</v>
      </c>
      <c r="D295" s="240">
        <v>0</v>
      </c>
      <c r="E295" s="240"/>
      <c r="F295" s="53" t="str">
        <f t="shared" si="76"/>
        <v>-</v>
      </c>
    </row>
    <row r="296" spans="1:6" ht="12.75" customHeight="1" x14ac:dyDescent="0.2">
      <c r="A296" s="56" t="s">
        <v>631</v>
      </c>
      <c r="B296" s="232" t="s">
        <v>632</v>
      </c>
      <c r="C296" s="57" t="s">
        <v>631</v>
      </c>
      <c r="D296" s="241">
        <v>0</v>
      </c>
      <c r="E296" s="241"/>
      <c r="F296" s="58" t="str">
        <f t="shared" si="76"/>
        <v>-</v>
      </c>
    </row>
    <row r="297" spans="1:6" s="76" customFormat="1" ht="20.100000000000001" customHeight="1" x14ac:dyDescent="0.2">
      <c r="A297" s="340" t="s">
        <v>633</v>
      </c>
      <c r="B297" s="341"/>
      <c r="C297" s="219"/>
      <c r="D297" s="59"/>
      <c r="E297" s="59"/>
      <c r="F297" s="60"/>
    </row>
    <row r="298" spans="1:6" ht="12.75" customHeight="1" x14ac:dyDescent="0.2">
      <c r="A298" s="54">
        <v>7</v>
      </c>
      <c r="B298" s="86" t="s">
        <v>634</v>
      </c>
      <c r="C298" s="51" t="s">
        <v>635</v>
      </c>
      <c r="D298" s="52">
        <f t="shared" ref="D298:E298" si="80">D299+D311+D344+D348</f>
        <v>386.77</v>
      </c>
      <c r="E298" s="52">
        <f t="shared" si="80"/>
        <v>249.32</v>
      </c>
      <c r="F298" s="53">
        <f t="shared" ref="F298:F418" si="81">IF(D298&lt;&gt;0,IF(E298/D298&gt;=100,"&gt;&gt;100",E298/D298*100),"-")</f>
        <v>64.46208340874422</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0">
        <v>0</v>
      </c>
      <c r="E301" s="240"/>
      <c r="F301" s="53" t="str">
        <f t="shared" si="81"/>
        <v>-</v>
      </c>
    </row>
    <row r="302" spans="1:6" ht="12.75" customHeight="1" x14ac:dyDescent="0.2">
      <c r="A302" s="54">
        <v>7112</v>
      </c>
      <c r="B302" s="86" t="s">
        <v>642</v>
      </c>
      <c r="C302" s="51" t="s">
        <v>643</v>
      </c>
      <c r="D302" s="240">
        <v>0</v>
      </c>
      <c r="E302" s="240"/>
      <c r="F302" s="53" t="str">
        <f t="shared" si="81"/>
        <v>-</v>
      </c>
    </row>
    <row r="303" spans="1:6" ht="12.75" customHeight="1" x14ac:dyDescent="0.2">
      <c r="A303" s="54">
        <v>7113</v>
      </c>
      <c r="B303" s="86" t="s">
        <v>644</v>
      </c>
      <c r="C303" s="51" t="s">
        <v>645</v>
      </c>
      <c r="D303" s="240">
        <v>0</v>
      </c>
      <c r="E303" s="240"/>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0">
        <v>0</v>
      </c>
      <c r="E305" s="240"/>
      <c r="F305" s="53" t="str">
        <f t="shared" si="81"/>
        <v>-</v>
      </c>
    </row>
    <row r="306" spans="1:6" ht="12.75" customHeight="1" x14ac:dyDescent="0.2">
      <c r="A306" s="54">
        <v>7122</v>
      </c>
      <c r="B306" s="86" t="s">
        <v>650</v>
      </c>
      <c r="C306" s="51" t="s">
        <v>651</v>
      </c>
      <c r="D306" s="240">
        <v>0</v>
      </c>
      <c r="E306" s="240"/>
      <c r="F306" s="53" t="str">
        <f t="shared" si="81"/>
        <v>-</v>
      </c>
    </row>
    <row r="307" spans="1:6" ht="12.75" customHeight="1" x14ac:dyDescent="0.2">
      <c r="A307" s="54">
        <v>7123</v>
      </c>
      <c r="B307" s="86" t="s">
        <v>652</v>
      </c>
      <c r="C307" s="51" t="s">
        <v>653</v>
      </c>
      <c r="D307" s="240">
        <v>0</v>
      </c>
      <c r="E307" s="240"/>
      <c r="F307" s="53" t="str">
        <f t="shared" si="81"/>
        <v>-</v>
      </c>
    </row>
    <row r="308" spans="1:6" ht="12.75" customHeight="1" x14ac:dyDescent="0.2">
      <c r="A308" s="54">
        <v>7124</v>
      </c>
      <c r="B308" s="86" t="s">
        <v>654</v>
      </c>
      <c r="C308" s="51" t="s">
        <v>655</v>
      </c>
      <c r="D308" s="240">
        <v>0</v>
      </c>
      <c r="E308" s="240"/>
      <c r="F308" s="53" t="str">
        <f t="shared" si="81"/>
        <v>-</v>
      </c>
    </row>
    <row r="309" spans="1:6" ht="12.75" customHeight="1" x14ac:dyDescent="0.2">
      <c r="A309" s="54">
        <v>7125</v>
      </c>
      <c r="B309" s="86" t="s">
        <v>656</v>
      </c>
      <c r="C309" s="51" t="s">
        <v>657</v>
      </c>
      <c r="D309" s="240">
        <v>0</v>
      </c>
      <c r="E309" s="240"/>
      <c r="F309" s="53" t="str">
        <f t="shared" si="81"/>
        <v>-</v>
      </c>
    </row>
    <row r="310" spans="1:6" ht="12.75" customHeight="1" x14ac:dyDescent="0.2">
      <c r="A310" s="54">
        <v>7126</v>
      </c>
      <c r="B310" s="86" t="s">
        <v>658</v>
      </c>
      <c r="C310" s="51" t="s">
        <v>659</v>
      </c>
      <c r="D310" s="240">
        <v>0</v>
      </c>
      <c r="E310" s="240"/>
      <c r="F310" s="53" t="str">
        <f t="shared" si="81"/>
        <v>-</v>
      </c>
    </row>
    <row r="311" spans="1:6" ht="24" x14ac:dyDescent="0.2">
      <c r="A311" s="54">
        <v>72</v>
      </c>
      <c r="B311" s="231" t="s">
        <v>660</v>
      </c>
      <c r="C311" s="51" t="s">
        <v>661</v>
      </c>
      <c r="D311" s="52">
        <f t="shared" ref="D311:E311" si="85">D312+D317+D326+D331+D336+D339</f>
        <v>386.77</v>
      </c>
      <c r="E311" s="52">
        <f t="shared" si="85"/>
        <v>249.32</v>
      </c>
      <c r="F311" s="53">
        <f t="shared" si="81"/>
        <v>64.46208340874422</v>
      </c>
    </row>
    <row r="312" spans="1:6" ht="12.75" customHeight="1" x14ac:dyDescent="0.2">
      <c r="A312" s="54">
        <v>721</v>
      </c>
      <c r="B312" s="86" t="s">
        <v>662</v>
      </c>
      <c r="C312" s="51" t="s">
        <v>663</v>
      </c>
      <c r="D312" s="52">
        <f t="shared" ref="D312:E312" si="86">SUM(D313:D316)</f>
        <v>386.77</v>
      </c>
      <c r="E312" s="52">
        <f t="shared" si="86"/>
        <v>249.32</v>
      </c>
      <c r="F312" s="53">
        <f t="shared" si="81"/>
        <v>64.46208340874422</v>
      </c>
    </row>
    <row r="313" spans="1:6" ht="12.75" customHeight="1" x14ac:dyDescent="0.2">
      <c r="A313" s="54">
        <v>7211</v>
      </c>
      <c r="B313" s="86" t="s">
        <v>664</v>
      </c>
      <c r="C313" s="51" t="s">
        <v>665</v>
      </c>
      <c r="D313" s="240">
        <v>386.77</v>
      </c>
      <c r="E313" s="240">
        <v>249.32</v>
      </c>
      <c r="F313" s="53">
        <f t="shared" si="81"/>
        <v>64.46208340874422</v>
      </c>
    </row>
    <row r="314" spans="1:6" ht="12.75" customHeight="1" x14ac:dyDescent="0.2">
      <c r="A314" s="54">
        <v>7212</v>
      </c>
      <c r="B314" s="86" t="s">
        <v>666</v>
      </c>
      <c r="C314" s="51" t="s">
        <v>667</v>
      </c>
      <c r="D314" s="240">
        <v>0</v>
      </c>
      <c r="E314" s="240"/>
      <c r="F314" s="53" t="str">
        <f t="shared" si="81"/>
        <v>-</v>
      </c>
    </row>
    <row r="315" spans="1:6" ht="12.75" customHeight="1" x14ac:dyDescent="0.2">
      <c r="A315" s="54">
        <v>7213</v>
      </c>
      <c r="B315" s="86" t="s">
        <v>668</v>
      </c>
      <c r="C315" s="51" t="s">
        <v>669</v>
      </c>
      <c r="D315" s="240">
        <v>0</v>
      </c>
      <c r="E315" s="240"/>
      <c r="F315" s="53" t="str">
        <f t="shared" si="81"/>
        <v>-</v>
      </c>
    </row>
    <row r="316" spans="1:6" ht="12.75" customHeight="1" x14ac:dyDescent="0.2">
      <c r="A316" s="54">
        <v>7214</v>
      </c>
      <c r="B316" s="86" t="s">
        <v>670</v>
      </c>
      <c r="C316" s="51" t="s">
        <v>671</v>
      </c>
      <c r="D316" s="240">
        <v>0</v>
      </c>
      <c r="E316" s="240"/>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0">
        <v>0</v>
      </c>
      <c r="E318" s="240"/>
      <c r="F318" s="53" t="str">
        <f t="shared" si="81"/>
        <v>-</v>
      </c>
    </row>
    <row r="319" spans="1:6" ht="12.75" customHeight="1" x14ac:dyDescent="0.2">
      <c r="A319" s="54">
        <v>7222</v>
      </c>
      <c r="B319" s="86" t="s">
        <v>676</v>
      </c>
      <c r="C319" s="51" t="s">
        <v>677</v>
      </c>
      <c r="D319" s="240">
        <v>0</v>
      </c>
      <c r="E319" s="240"/>
      <c r="F319" s="53" t="str">
        <f t="shared" si="81"/>
        <v>-</v>
      </c>
    </row>
    <row r="320" spans="1:6" ht="12.75" customHeight="1" x14ac:dyDescent="0.2">
      <c r="A320" s="54">
        <v>7223</v>
      </c>
      <c r="B320" s="86" t="s">
        <v>678</v>
      </c>
      <c r="C320" s="51" t="s">
        <v>679</v>
      </c>
      <c r="D320" s="240">
        <v>0</v>
      </c>
      <c r="E320" s="240"/>
      <c r="F320" s="53" t="str">
        <f t="shared" si="81"/>
        <v>-</v>
      </c>
    </row>
    <row r="321" spans="1:6" ht="12.75" customHeight="1" x14ac:dyDescent="0.2">
      <c r="A321" s="54">
        <v>7224</v>
      </c>
      <c r="B321" s="86" t="s">
        <v>680</v>
      </c>
      <c r="C321" s="51" t="s">
        <v>681</v>
      </c>
      <c r="D321" s="240">
        <v>0</v>
      </c>
      <c r="E321" s="240"/>
      <c r="F321" s="53" t="str">
        <f t="shared" si="81"/>
        <v>-</v>
      </c>
    </row>
    <row r="322" spans="1:6" ht="12.75" customHeight="1" x14ac:dyDescent="0.2">
      <c r="A322" s="54">
        <v>7225</v>
      </c>
      <c r="B322" s="86" t="s">
        <v>682</v>
      </c>
      <c r="C322" s="51" t="s">
        <v>683</v>
      </c>
      <c r="D322" s="240">
        <v>0</v>
      </c>
      <c r="E322" s="240"/>
      <c r="F322" s="53" t="str">
        <f t="shared" si="81"/>
        <v>-</v>
      </c>
    </row>
    <row r="323" spans="1:6" ht="12.75" customHeight="1" x14ac:dyDescent="0.2">
      <c r="A323" s="54">
        <v>7226</v>
      </c>
      <c r="B323" s="86" t="s">
        <v>684</v>
      </c>
      <c r="C323" s="51" t="s">
        <v>685</v>
      </c>
      <c r="D323" s="240">
        <v>0</v>
      </c>
      <c r="E323" s="240"/>
      <c r="F323" s="53" t="str">
        <f t="shared" si="81"/>
        <v>-</v>
      </c>
    </row>
    <row r="324" spans="1:6" ht="12.75" customHeight="1" x14ac:dyDescent="0.2">
      <c r="A324" s="54">
        <v>7227</v>
      </c>
      <c r="B324" s="86" t="s">
        <v>686</v>
      </c>
      <c r="C324" s="51" t="s">
        <v>687</v>
      </c>
      <c r="D324" s="240">
        <v>0</v>
      </c>
      <c r="E324" s="240"/>
      <c r="F324" s="53" t="str">
        <f t="shared" si="81"/>
        <v>-</v>
      </c>
    </row>
    <row r="325" spans="1:6" ht="12.75" customHeight="1" x14ac:dyDescent="0.2">
      <c r="A325" s="54" t="s">
        <v>688</v>
      </c>
      <c r="B325" s="86" t="s">
        <v>689</v>
      </c>
      <c r="C325" s="51" t="s">
        <v>688</v>
      </c>
      <c r="D325" s="240">
        <v>0</v>
      </c>
      <c r="E325" s="240"/>
      <c r="F325" s="53" t="str">
        <f t="shared" si="81"/>
        <v>-</v>
      </c>
    </row>
    <row r="326" spans="1:6" ht="12.75" customHeight="1" x14ac:dyDescent="0.2">
      <c r="A326" s="54">
        <v>723</v>
      </c>
      <c r="B326" s="231"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0">
        <v>0</v>
      </c>
      <c r="E327" s="240"/>
      <c r="F327" s="53" t="str">
        <f t="shared" si="81"/>
        <v>-</v>
      </c>
    </row>
    <row r="328" spans="1:6" ht="12.75" customHeight="1" x14ac:dyDescent="0.2">
      <c r="A328" s="54">
        <v>7232</v>
      </c>
      <c r="B328" s="86" t="s">
        <v>694</v>
      </c>
      <c r="C328" s="51" t="s">
        <v>695</v>
      </c>
      <c r="D328" s="240">
        <v>0</v>
      </c>
      <c r="E328" s="240"/>
      <c r="F328" s="53" t="str">
        <f t="shared" si="81"/>
        <v>-</v>
      </c>
    </row>
    <row r="329" spans="1:6" ht="12.75" customHeight="1" x14ac:dyDescent="0.2">
      <c r="A329" s="54">
        <v>7233</v>
      </c>
      <c r="B329" s="86" t="s">
        <v>696</v>
      </c>
      <c r="C329" s="51" t="s">
        <v>697</v>
      </c>
      <c r="D329" s="240">
        <v>0</v>
      </c>
      <c r="E329" s="240"/>
      <c r="F329" s="53" t="str">
        <f t="shared" si="81"/>
        <v>-</v>
      </c>
    </row>
    <row r="330" spans="1:6" ht="12.75" customHeight="1" x14ac:dyDescent="0.2">
      <c r="A330" s="54">
        <v>7234</v>
      </c>
      <c r="B330" s="231" t="s">
        <v>698</v>
      </c>
      <c r="C330" s="51" t="s">
        <v>699</v>
      </c>
      <c r="D330" s="240">
        <v>0</v>
      </c>
      <c r="E330" s="240"/>
      <c r="F330" s="53" t="str">
        <f t="shared" si="81"/>
        <v>-</v>
      </c>
    </row>
    <row r="331" spans="1:6" ht="24" x14ac:dyDescent="0.2">
      <c r="A331" s="54">
        <v>724</v>
      </c>
      <c r="B331" s="231"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0">
        <v>0</v>
      </c>
      <c r="E332" s="240"/>
      <c r="F332" s="53" t="str">
        <f t="shared" si="81"/>
        <v>-</v>
      </c>
    </row>
    <row r="333" spans="1:6" ht="12.75" customHeight="1" x14ac:dyDescent="0.2">
      <c r="A333" s="54">
        <v>7242</v>
      </c>
      <c r="B333" s="86" t="s">
        <v>704</v>
      </c>
      <c r="C333" s="51" t="s">
        <v>705</v>
      </c>
      <c r="D333" s="240">
        <v>0</v>
      </c>
      <c r="E333" s="240"/>
      <c r="F333" s="53" t="str">
        <f t="shared" si="81"/>
        <v>-</v>
      </c>
    </row>
    <row r="334" spans="1:6" ht="12.75" customHeight="1" x14ac:dyDescent="0.2">
      <c r="A334" s="54">
        <v>7243</v>
      </c>
      <c r="B334" s="86" t="s">
        <v>706</v>
      </c>
      <c r="C334" s="51" t="s">
        <v>707</v>
      </c>
      <c r="D334" s="240">
        <v>0</v>
      </c>
      <c r="E334" s="240"/>
      <c r="F334" s="53" t="str">
        <f t="shared" si="81"/>
        <v>-</v>
      </c>
    </row>
    <row r="335" spans="1:6" ht="12.75" customHeight="1" x14ac:dyDescent="0.2">
      <c r="A335" s="54">
        <v>7244</v>
      </c>
      <c r="B335" s="86" t="s">
        <v>708</v>
      </c>
      <c r="C335" s="51" t="s">
        <v>709</v>
      </c>
      <c r="D335" s="240">
        <v>0</v>
      </c>
      <c r="E335" s="240"/>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0">
        <v>0</v>
      </c>
      <c r="E337" s="240"/>
      <c r="F337" s="53" t="str">
        <f t="shared" si="81"/>
        <v>-</v>
      </c>
    </row>
    <row r="338" spans="1:6" ht="12.75" customHeight="1" x14ac:dyDescent="0.2">
      <c r="A338" s="54">
        <v>7252</v>
      </c>
      <c r="B338" s="86" t="s">
        <v>714</v>
      </c>
      <c r="C338" s="51" t="s">
        <v>715</v>
      </c>
      <c r="D338" s="240">
        <v>0</v>
      </c>
      <c r="E338" s="240"/>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0">
        <v>0</v>
      </c>
      <c r="E340" s="240"/>
      <c r="F340" s="53" t="str">
        <f t="shared" si="81"/>
        <v>-</v>
      </c>
    </row>
    <row r="341" spans="1:6" ht="12.75" customHeight="1" x14ac:dyDescent="0.2">
      <c r="A341" s="54">
        <v>7262</v>
      </c>
      <c r="B341" s="86" t="s">
        <v>720</v>
      </c>
      <c r="C341" s="51" t="s">
        <v>721</v>
      </c>
      <c r="D341" s="240">
        <v>0</v>
      </c>
      <c r="E341" s="240"/>
      <c r="F341" s="53" t="str">
        <f t="shared" si="81"/>
        <v>-</v>
      </c>
    </row>
    <row r="342" spans="1:6" ht="12.75" customHeight="1" x14ac:dyDescent="0.2">
      <c r="A342" s="54">
        <v>7263</v>
      </c>
      <c r="B342" s="86" t="s">
        <v>722</v>
      </c>
      <c r="C342" s="51" t="s">
        <v>723</v>
      </c>
      <c r="D342" s="240">
        <v>0</v>
      </c>
      <c r="E342" s="240"/>
      <c r="F342" s="53" t="str">
        <f t="shared" si="81"/>
        <v>-</v>
      </c>
    </row>
    <row r="343" spans="1:6" ht="12.75" customHeight="1" x14ac:dyDescent="0.2">
      <c r="A343" s="54">
        <v>7264</v>
      </c>
      <c r="B343" s="86" t="s">
        <v>724</v>
      </c>
      <c r="C343" s="51" t="s">
        <v>725</v>
      </c>
      <c r="D343" s="240">
        <v>0</v>
      </c>
      <c r="E343" s="240"/>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0">
        <v>0</v>
      </c>
      <c r="E346" s="240"/>
      <c r="F346" s="53" t="str">
        <f t="shared" si="81"/>
        <v>-</v>
      </c>
    </row>
    <row r="347" spans="1:6" ht="12.75" customHeight="1" x14ac:dyDescent="0.2">
      <c r="A347" s="54">
        <v>7312</v>
      </c>
      <c r="B347" s="86" t="s">
        <v>732</v>
      </c>
      <c r="C347" s="51" t="s">
        <v>733</v>
      </c>
      <c r="D347" s="240">
        <v>0</v>
      </c>
      <c r="E347" s="240"/>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0">
        <v>0</v>
      </c>
      <c r="E349" s="240"/>
      <c r="F349" s="53" t="str">
        <f t="shared" si="81"/>
        <v>-</v>
      </c>
    </row>
    <row r="350" spans="1:6" ht="12.75" customHeight="1" x14ac:dyDescent="0.2">
      <c r="A350" s="54">
        <v>4</v>
      </c>
      <c r="B350" s="86" t="s">
        <v>738</v>
      </c>
      <c r="C350" s="51" t="s">
        <v>739</v>
      </c>
      <c r="D350" s="52">
        <f t="shared" ref="D350:E350" si="95">D351+D363+D396+D400+D402</f>
        <v>24343.97</v>
      </c>
      <c r="E350" s="52">
        <f t="shared" si="95"/>
        <v>317431.26</v>
      </c>
      <c r="F350" s="53">
        <f t="shared" si="81"/>
        <v>1303.9420439640699</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0">
        <v>0</v>
      </c>
      <c r="E353" s="240"/>
      <c r="F353" s="53" t="str">
        <f t="shared" si="81"/>
        <v>-</v>
      </c>
    </row>
    <row r="354" spans="1:6" ht="12.75" customHeight="1" x14ac:dyDescent="0.2">
      <c r="A354" s="54">
        <v>4112</v>
      </c>
      <c r="B354" s="86" t="s">
        <v>642</v>
      </c>
      <c r="C354" s="51" t="s">
        <v>745</v>
      </c>
      <c r="D354" s="240">
        <v>0</v>
      </c>
      <c r="E354" s="240"/>
      <c r="F354" s="53" t="str">
        <f t="shared" si="81"/>
        <v>-</v>
      </c>
    </row>
    <row r="355" spans="1:6" ht="12.75" customHeight="1" x14ac:dyDescent="0.2">
      <c r="A355" s="54">
        <v>4113</v>
      </c>
      <c r="B355" s="86" t="s">
        <v>746</v>
      </c>
      <c r="C355" s="51" t="s">
        <v>747</v>
      </c>
      <c r="D355" s="240">
        <v>0</v>
      </c>
      <c r="E355" s="240"/>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0">
        <v>0</v>
      </c>
      <c r="E357" s="240"/>
      <c r="F357" s="53" t="str">
        <f t="shared" si="81"/>
        <v>-</v>
      </c>
    </row>
    <row r="358" spans="1:6" ht="12.75" customHeight="1" x14ac:dyDescent="0.2">
      <c r="A358" s="54">
        <v>4122</v>
      </c>
      <c r="B358" s="86" t="s">
        <v>650</v>
      </c>
      <c r="C358" s="51" t="s">
        <v>751</v>
      </c>
      <c r="D358" s="240">
        <v>0</v>
      </c>
      <c r="E358" s="240"/>
      <c r="F358" s="53" t="str">
        <f t="shared" si="81"/>
        <v>-</v>
      </c>
    </row>
    <row r="359" spans="1:6" ht="12.75" customHeight="1" x14ac:dyDescent="0.2">
      <c r="A359" s="54">
        <v>4123</v>
      </c>
      <c r="B359" s="86" t="s">
        <v>652</v>
      </c>
      <c r="C359" s="51" t="s">
        <v>752</v>
      </c>
      <c r="D359" s="240">
        <v>0</v>
      </c>
      <c r="E359" s="240"/>
      <c r="F359" s="53" t="str">
        <f t="shared" si="81"/>
        <v>-</v>
      </c>
    </row>
    <row r="360" spans="1:6" ht="12.75" customHeight="1" x14ac:dyDescent="0.2">
      <c r="A360" s="54">
        <v>4124</v>
      </c>
      <c r="B360" s="86" t="s">
        <v>654</v>
      </c>
      <c r="C360" s="51" t="s">
        <v>753</v>
      </c>
      <c r="D360" s="240">
        <v>0</v>
      </c>
      <c r="E360" s="240"/>
      <c r="F360" s="53" t="str">
        <f t="shared" si="81"/>
        <v>-</v>
      </c>
    </row>
    <row r="361" spans="1:6" ht="12.75" customHeight="1" x14ac:dyDescent="0.2">
      <c r="A361" s="54">
        <v>4125</v>
      </c>
      <c r="B361" s="86" t="s">
        <v>656</v>
      </c>
      <c r="C361" s="51" t="s">
        <v>754</v>
      </c>
      <c r="D361" s="240">
        <v>0</v>
      </c>
      <c r="E361" s="240"/>
      <c r="F361" s="53" t="str">
        <f t="shared" si="81"/>
        <v>-</v>
      </c>
    </row>
    <row r="362" spans="1:6" ht="12.75" customHeight="1" x14ac:dyDescent="0.2">
      <c r="A362" s="54">
        <v>4126</v>
      </c>
      <c r="B362" s="86" t="s">
        <v>658</v>
      </c>
      <c r="C362" s="51" t="s">
        <v>755</v>
      </c>
      <c r="D362" s="240">
        <v>0</v>
      </c>
      <c r="E362" s="240"/>
      <c r="F362" s="53" t="str">
        <f t="shared" si="81"/>
        <v>-</v>
      </c>
    </row>
    <row r="363" spans="1:6" ht="24" x14ac:dyDescent="0.2">
      <c r="A363" s="54">
        <v>42</v>
      </c>
      <c r="B363" s="231" t="s">
        <v>756</v>
      </c>
      <c r="C363" s="51" t="s">
        <v>757</v>
      </c>
      <c r="D363" s="52">
        <f t="shared" ref="D363:E363" si="99">D364+D369+D378+D383+D388+D391</f>
        <v>8195.6299999999992</v>
      </c>
      <c r="E363" s="52">
        <f t="shared" si="99"/>
        <v>183904.13</v>
      </c>
      <c r="F363" s="53">
        <f t="shared" si="81"/>
        <v>2243.9291427260628</v>
      </c>
    </row>
    <row r="364" spans="1:6" ht="12.75" customHeight="1" x14ac:dyDescent="0.2">
      <c r="A364" s="54">
        <v>421</v>
      </c>
      <c r="B364" s="86" t="s">
        <v>758</v>
      </c>
      <c r="C364" s="51" t="s">
        <v>759</v>
      </c>
      <c r="D364" s="52">
        <f t="shared" ref="D364:E364" si="100">SUM(D365:D368)</f>
        <v>2322.65</v>
      </c>
      <c r="E364" s="52">
        <f t="shared" si="100"/>
        <v>133588.13</v>
      </c>
      <c r="F364" s="53">
        <f t="shared" si="81"/>
        <v>5751.5394054205326</v>
      </c>
    </row>
    <row r="365" spans="1:6" ht="12.75" customHeight="1" x14ac:dyDescent="0.2">
      <c r="A365" s="54">
        <v>4211</v>
      </c>
      <c r="B365" s="86" t="s">
        <v>664</v>
      </c>
      <c r="C365" s="51" t="s">
        <v>760</v>
      </c>
      <c r="D365" s="240">
        <v>0</v>
      </c>
      <c r="E365" s="240"/>
      <c r="F365" s="53" t="str">
        <f t="shared" si="81"/>
        <v>-</v>
      </c>
    </row>
    <row r="366" spans="1:6" ht="12.75" customHeight="1" x14ac:dyDescent="0.2">
      <c r="A366" s="54">
        <v>4212</v>
      </c>
      <c r="B366" s="86" t="s">
        <v>666</v>
      </c>
      <c r="C366" s="51" t="s">
        <v>761</v>
      </c>
      <c r="D366" s="240">
        <v>0</v>
      </c>
      <c r="E366" s="240"/>
      <c r="F366" s="53" t="str">
        <f t="shared" si="81"/>
        <v>-</v>
      </c>
    </row>
    <row r="367" spans="1:6" ht="12.75" customHeight="1" x14ac:dyDescent="0.2">
      <c r="A367" s="54">
        <v>4213</v>
      </c>
      <c r="B367" s="86" t="s">
        <v>668</v>
      </c>
      <c r="C367" s="51" t="s">
        <v>762</v>
      </c>
      <c r="D367" s="240">
        <v>2322.65</v>
      </c>
      <c r="E367" s="240">
        <v>133588.13</v>
      </c>
      <c r="F367" s="53">
        <f t="shared" si="81"/>
        <v>5751.5394054205326</v>
      </c>
    </row>
    <row r="368" spans="1:6" ht="12.75" customHeight="1" x14ac:dyDescent="0.2">
      <c r="A368" s="54">
        <v>4214</v>
      </c>
      <c r="B368" s="86" t="s">
        <v>670</v>
      </c>
      <c r="C368" s="51" t="s">
        <v>763</v>
      </c>
      <c r="D368" s="240">
        <v>0</v>
      </c>
      <c r="E368" s="240"/>
      <c r="F368" s="53" t="str">
        <f t="shared" si="81"/>
        <v>-</v>
      </c>
    </row>
    <row r="369" spans="1:6" ht="12.75" customHeight="1" x14ac:dyDescent="0.2">
      <c r="A369" s="54">
        <v>422</v>
      </c>
      <c r="B369" s="86" t="s">
        <v>764</v>
      </c>
      <c r="C369" s="51" t="s">
        <v>765</v>
      </c>
      <c r="D369" s="52">
        <f t="shared" ref="D369:E369" si="101">SUM(D370:D377)</f>
        <v>5872.98</v>
      </c>
      <c r="E369" s="52">
        <f t="shared" si="101"/>
        <v>24330.9</v>
      </c>
      <c r="F369" s="53">
        <f t="shared" si="81"/>
        <v>414.28542239203949</v>
      </c>
    </row>
    <row r="370" spans="1:6" ht="12.75" customHeight="1" x14ac:dyDescent="0.2">
      <c r="A370" s="54">
        <v>4221</v>
      </c>
      <c r="B370" s="86" t="s">
        <v>674</v>
      </c>
      <c r="C370" s="51" t="s">
        <v>766</v>
      </c>
      <c r="D370" s="240">
        <v>0</v>
      </c>
      <c r="E370" s="240">
        <v>6113.9</v>
      </c>
      <c r="F370" s="53" t="str">
        <f t="shared" si="81"/>
        <v>-</v>
      </c>
    </row>
    <row r="371" spans="1:6" ht="12.75" customHeight="1" x14ac:dyDescent="0.2">
      <c r="A371" s="54">
        <v>4222</v>
      </c>
      <c r="B371" s="86" t="s">
        <v>767</v>
      </c>
      <c r="C371" s="51" t="s">
        <v>768</v>
      </c>
      <c r="D371" s="240">
        <v>0</v>
      </c>
      <c r="E371" s="240"/>
      <c r="F371" s="53" t="str">
        <f t="shared" si="81"/>
        <v>-</v>
      </c>
    </row>
    <row r="372" spans="1:6" ht="12.75" customHeight="1" x14ac:dyDescent="0.2">
      <c r="A372" s="54">
        <v>4223</v>
      </c>
      <c r="B372" s="86" t="s">
        <v>678</v>
      </c>
      <c r="C372" s="51" t="s">
        <v>769</v>
      </c>
      <c r="D372" s="240">
        <v>5872.98</v>
      </c>
      <c r="E372" s="240">
        <v>1742</v>
      </c>
      <c r="F372" s="53">
        <f t="shared" si="81"/>
        <v>29.66126225527756</v>
      </c>
    </row>
    <row r="373" spans="1:6" ht="12.75" customHeight="1" x14ac:dyDescent="0.2">
      <c r="A373" s="54">
        <v>4224</v>
      </c>
      <c r="B373" s="86" t="s">
        <v>680</v>
      </c>
      <c r="C373" s="51" t="s">
        <v>770</v>
      </c>
      <c r="D373" s="240">
        <v>0</v>
      </c>
      <c r="E373" s="240"/>
      <c r="F373" s="53" t="str">
        <f t="shared" si="81"/>
        <v>-</v>
      </c>
    </row>
    <row r="374" spans="1:6" ht="12.75" customHeight="1" x14ac:dyDescent="0.2">
      <c r="A374" s="54">
        <v>4225</v>
      </c>
      <c r="B374" s="86" t="s">
        <v>682</v>
      </c>
      <c r="C374" s="51" t="s">
        <v>771</v>
      </c>
      <c r="D374" s="240">
        <v>0</v>
      </c>
      <c r="E374" s="240"/>
      <c r="F374" s="53" t="str">
        <f t="shared" si="81"/>
        <v>-</v>
      </c>
    </row>
    <row r="375" spans="1:6" ht="12.75" customHeight="1" x14ac:dyDescent="0.2">
      <c r="A375" s="54">
        <v>4226</v>
      </c>
      <c r="B375" s="86" t="s">
        <v>684</v>
      </c>
      <c r="C375" s="51" t="s">
        <v>772</v>
      </c>
      <c r="D375" s="240">
        <v>0</v>
      </c>
      <c r="E375" s="240"/>
      <c r="F375" s="53" t="str">
        <f t="shared" si="81"/>
        <v>-</v>
      </c>
    </row>
    <row r="376" spans="1:6" ht="12.75" customHeight="1" x14ac:dyDescent="0.2">
      <c r="A376" s="54">
        <v>4227</v>
      </c>
      <c r="B376" s="231" t="s">
        <v>686</v>
      </c>
      <c r="C376" s="51" t="s">
        <v>773</v>
      </c>
      <c r="D376" s="240">
        <v>0</v>
      </c>
      <c r="E376" s="240">
        <v>16475</v>
      </c>
      <c r="F376" s="53" t="str">
        <f t="shared" si="81"/>
        <v>-</v>
      </c>
    </row>
    <row r="377" spans="1:6" ht="12.75" customHeight="1" x14ac:dyDescent="0.2">
      <c r="A377" s="54" t="s">
        <v>774</v>
      </c>
      <c r="B377" s="231" t="s">
        <v>689</v>
      </c>
      <c r="C377" s="51" t="s">
        <v>774</v>
      </c>
      <c r="D377" s="240">
        <v>0</v>
      </c>
      <c r="E377" s="240"/>
      <c r="F377" s="53" t="str">
        <f t="shared" si="81"/>
        <v>-</v>
      </c>
    </row>
    <row r="378" spans="1:6" ht="12.75" customHeight="1" x14ac:dyDescent="0.2">
      <c r="A378" s="54">
        <v>423</v>
      </c>
      <c r="B378" s="86" t="s">
        <v>775</v>
      </c>
      <c r="C378" s="51" t="s">
        <v>776</v>
      </c>
      <c r="D378" s="52">
        <f t="shared" ref="D378:E378" si="102">SUM(D379:D382)</f>
        <v>0</v>
      </c>
      <c r="E378" s="52">
        <f t="shared" si="102"/>
        <v>25985.1</v>
      </c>
      <c r="F378" s="53" t="str">
        <f t="shared" si="81"/>
        <v>-</v>
      </c>
    </row>
    <row r="379" spans="1:6" ht="12.75" customHeight="1" x14ac:dyDescent="0.2">
      <c r="A379" s="54">
        <v>4231</v>
      </c>
      <c r="B379" s="86" t="s">
        <v>692</v>
      </c>
      <c r="C379" s="51" t="s">
        <v>777</v>
      </c>
      <c r="D379" s="240">
        <v>0</v>
      </c>
      <c r="E379" s="240">
        <v>25985.1</v>
      </c>
      <c r="F379" s="53" t="str">
        <f t="shared" si="81"/>
        <v>-</v>
      </c>
    </row>
    <row r="380" spans="1:6" ht="12.75" customHeight="1" x14ac:dyDescent="0.2">
      <c r="A380" s="54">
        <v>4232</v>
      </c>
      <c r="B380" s="86" t="s">
        <v>694</v>
      </c>
      <c r="C380" s="51" t="s">
        <v>778</v>
      </c>
      <c r="D380" s="240">
        <v>0</v>
      </c>
      <c r="E380" s="240"/>
      <c r="F380" s="53" t="str">
        <f t="shared" si="81"/>
        <v>-</v>
      </c>
    </row>
    <row r="381" spans="1:6" ht="12.75" customHeight="1" x14ac:dyDescent="0.2">
      <c r="A381" s="54">
        <v>4233</v>
      </c>
      <c r="B381" s="86" t="s">
        <v>696</v>
      </c>
      <c r="C381" s="51" t="s">
        <v>779</v>
      </c>
      <c r="D381" s="240">
        <v>0</v>
      </c>
      <c r="E381" s="240"/>
      <c r="F381" s="53" t="str">
        <f t="shared" si="81"/>
        <v>-</v>
      </c>
    </row>
    <row r="382" spans="1:6" ht="12.75" customHeight="1" x14ac:dyDescent="0.2">
      <c r="A382" s="54">
        <v>4234</v>
      </c>
      <c r="B382" s="231" t="s">
        <v>698</v>
      </c>
      <c r="C382" s="51" t="s">
        <v>780</v>
      </c>
      <c r="D382" s="240">
        <v>0</v>
      </c>
      <c r="E382" s="240"/>
      <c r="F382" s="53" t="str">
        <f t="shared" si="81"/>
        <v>-</v>
      </c>
    </row>
    <row r="383" spans="1:6" ht="12.75" customHeight="1" x14ac:dyDescent="0.2">
      <c r="A383" s="54">
        <v>424</v>
      </c>
      <c r="B383" s="86" t="s">
        <v>781</v>
      </c>
      <c r="C383" s="51" t="s">
        <v>782</v>
      </c>
      <c r="D383" s="52">
        <f t="shared" ref="D383:E383" si="103">SUM(D384:D387)</f>
        <v>0</v>
      </c>
      <c r="E383" s="52">
        <f t="shared" si="103"/>
        <v>0</v>
      </c>
      <c r="F383" s="53" t="str">
        <f t="shared" si="81"/>
        <v>-</v>
      </c>
    </row>
    <row r="384" spans="1:6" ht="12.75" customHeight="1" x14ac:dyDescent="0.2">
      <c r="A384" s="54">
        <v>4241</v>
      </c>
      <c r="B384" s="86" t="s">
        <v>783</v>
      </c>
      <c r="C384" s="51" t="s">
        <v>784</v>
      </c>
      <c r="D384" s="240">
        <v>0</v>
      </c>
      <c r="E384" s="240"/>
      <c r="F384" s="53" t="str">
        <f t="shared" si="81"/>
        <v>-</v>
      </c>
    </row>
    <row r="385" spans="1:6" ht="12.75" customHeight="1" x14ac:dyDescent="0.2">
      <c r="A385" s="54">
        <v>4242</v>
      </c>
      <c r="B385" s="86" t="s">
        <v>704</v>
      </c>
      <c r="C385" s="51" t="s">
        <v>785</v>
      </c>
      <c r="D385" s="240">
        <v>0</v>
      </c>
      <c r="E385" s="240"/>
      <c r="F385" s="53" t="str">
        <f t="shared" si="81"/>
        <v>-</v>
      </c>
    </row>
    <row r="386" spans="1:6" ht="12.75" customHeight="1" x14ac:dyDescent="0.2">
      <c r="A386" s="54">
        <v>4243</v>
      </c>
      <c r="B386" s="86" t="s">
        <v>706</v>
      </c>
      <c r="C386" s="51" t="s">
        <v>786</v>
      </c>
      <c r="D386" s="240">
        <v>0</v>
      </c>
      <c r="E386" s="240"/>
      <c r="F386" s="53" t="str">
        <f t="shared" si="81"/>
        <v>-</v>
      </c>
    </row>
    <row r="387" spans="1:6" ht="12.75" customHeight="1" x14ac:dyDescent="0.2">
      <c r="A387" s="54">
        <v>4244</v>
      </c>
      <c r="B387" s="86" t="s">
        <v>708</v>
      </c>
      <c r="C387" s="51" t="s">
        <v>787</v>
      </c>
      <c r="D387" s="240">
        <v>0</v>
      </c>
      <c r="E387" s="240"/>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0">
        <v>0</v>
      </c>
      <c r="E389" s="240"/>
      <c r="F389" s="53" t="str">
        <f t="shared" si="81"/>
        <v>-</v>
      </c>
    </row>
    <row r="390" spans="1:6" ht="12.75" customHeight="1" x14ac:dyDescent="0.2">
      <c r="A390" s="54">
        <v>4252</v>
      </c>
      <c r="B390" s="86" t="s">
        <v>714</v>
      </c>
      <c r="C390" s="51" t="s">
        <v>792</v>
      </c>
      <c r="D390" s="240">
        <v>0</v>
      </c>
      <c r="E390" s="240"/>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0">
        <v>0</v>
      </c>
      <c r="E392" s="240"/>
      <c r="F392" s="53" t="str">
        <f t="shared" si="81"/>
        <v>-</v>
      </c>
    </row>
    <row r="393" spans="1:6" ht="12.75" customHeight="1" x14ac:dyDescent="0.2">
      <c r="A393" s="54">
        <v>4262</v>
      </c>
      <c r="B393" s="86" t="s">
        <v>720</v>
      </c>
      <c r="C393" s="51" t="s">
        <v>796</v>
      </c>
      <c r="D393" s="240">
        <v>0</v>
      </c>
      <c r="E393" s="240"/>
      <c r="F393" s="53" t="str">
        <f t="shared" si="81"/>
        <v>-</v>
      </c>
    </row>
    <row r="394" spans="1:6" ht="12.75" customHeight="1" x14ac:dyDescent="0.2">
      <c r="A394" s="54">
        <v>4263</v>
      </c>
      <c r="B394" s="86" t="s">
        <v>722</v>
      </c>
      <c r="C394" s="51" t="s">
        <v>797</v>
      </c>
      <c r="D394" s="240">
        <v>0</v>
      </c>
      <c r="E394" s="240"/>
      <c r="F394" s="53" t="str">
        <f t="shared" si="81"/>
        <v>-</v>
      </c>
    </row>
    <row r="395" spans="1:6" ht="12.75" customHeight="1" x14ac:dyDescent="0.2">
      <c r="A395" s="54">
        <v>4264</v>
      </c>
      <c r="B395" s="86" t="s">
        <v>724</v>
      </c>
      <c r="C395" s="51" t="s">
        <v>798</v>
      </c>
      <c r="D395" s="240">
        <v>0</v>
      </c>
      <c r="E395" s="240"/>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0">
        <v>0</v>
      </c>
      <c r="E398" s="240"/>
      <c r="F398" s="53" t="str">
        <f t="shared" si="81"/>
        <v>-</v>
      </c>
    </row>
    <row r="399" spans="1:6" ht="12.75" customHeight="1" x14ac:dyDescent="0.2">
      <c r="A399" s="54">
        <v>4312</v>
      </c>
      <c r="B399" s="86" t="s">
        <v>732</v>
      </c>
      <c r="C399" s="51" t="s">
        <v>804</v>
      </c>
      <c r="D399" s="240">
        <v>0</v>
      </c>
      <c r="E399" s="240"/>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0">
        <v>0</v>
      </c>
      <c r="E401" s="240"/>
      <c r="F401" s="53" t="str">
        <f t="shared" si="81"/>
        <v>-</v>
      </c>
    </row>
    <row r="402" spans="1:6" ht="12.75" customHeight="1" x14ac:dyDescent="0.2">
      <c r="A402" s="54">
        <v>45</v>
      </c>
      <c r="B402" s="86" t="s">
        <v>809</v>
      </c>
      <c r="C402" s="51" t="s">
        <v>810</v>
      </c>
      <c r="D402" s="52">
        <f t="shared" ref="D402:E402" si="109">SUM(D403:D406)</f>
        <v>16148.34</v>
      </c>
      <c r="E402" s="52">
        <f t="shared" si="109"/>
        <v>133527.13</v>
      </c>
      <c r="F402" s="53">
        <f t="shared" si="81"/>
        <v>826.87836644509593</v>
      </c>
    </row>
    <row r="403" spans="1:6" ht="12.75" customHeight="1" x14ac:dyDescent="0.2">
      <c r="A403" s="54">
        <v>451</v>
      </c>
      <c r="B403" s="86" t="s">
        <v>811</v>
      </c>
      <c r="C403" s="51" t="s">
        <v>812</v>
      </c>
      <c r="D403" s="240">
        <v>16148.34</v>
      </c>
      <c r="E403" s="240">
        <v>133527.13</v>
      </c>
      <c r="F403" s="53">
        <f t="shared" si="81"/>
        <v>826.87836644509593</v>
      </c>
    </row>
    <row r="404" spans="1:6" ht="12.75" customHeight="1" x14ac:dyDescent="0.2">
      <c r="A404" s="54">
        <v>452</v>
      </c>
      <c r="B404" s="86" t="s">
        <v>813</v>
      </c>
      <c r="C404" s="51" t="s">
        <v>814</v>
      </c>
      <c r="D404" s="240">
        <v>0</v>
      </c>
      <c r="E404" s="240"/>
      <c r="F404" s="53" t="str">
        <f t="shared" si="81"/>
        <v>-</v>
      </c>
    </row>
    <row r="405" spans="1:6" ht="12.75" customHeight="1" x14ac:dyDescent="0.2">
      <c r="A405" s="54">
        <v>453</v>
      </c>
      <c r="B405" s="86" t="s">
        <v>815</v>
      </c>
      <c r="C405" s="51" t="s">
        <v>816</v>
      </c>
      <c r="D405" s="240">
        <v>0</v>
      </c>
      <c r="E405" s="240"/>
      <c r="F405" s="53" t="str">
        <f t="shared" si="81"/>
        <v>-</v>
      </c>
    </row>
    <row r="406" spans="1:6" ht="12.75" customHeight="1" x14ac:dyDescent="0.2">
      <c r="A406" s="54">
        <v>454</v>
      </c>
      <c r="B406" s="86" t="s">
        <v>817</v>
      </c>
      <c r="C406" s="51" t="s">
        <v>818</v>
      </c>
      <c r="D406" s="240">
        <v>0</v>
      </c>
      <c r="E406" s="240"/>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23957.200000000001</v>
      </c>
      <c r="E408" s="52">
        <f t="shared" si="111"/>
        <v>317181.94</v>
      </c>
      <c r="F408" s="53">
        <f t="shared" si="81"/>
        <v>1323.9524652296595</v>
      </c>
    </row>
    <row r="409" spans="1:6" ht="12.75" customHeight="1" x14ac:dyDescent="0.2">
      <c r="A409" s="54">
        <v>92212</v>
      </c>
      <c r="B409" s="86" t="s">
        <v>823</v>
      </c>
      <c r="C409" s="51" t="s">
        <v>824</v>
      </c>
      <c r="D409" s="240">
        <v>0</v>
      </c>
      <c r="E409" s="240"/>
      <c r="F409" s="53" t="str">
        <f t="shared" si="81"/>
        <v>-</v>
      </c>
    </row>
    <row r="410" spans="1:6" ht="12.75" customHeight="1" x14ac:dyDescent="0.2">
      <c r="A410" s="54">
        <v>92222</v>
      </c>
      <c r="B410" s="86" t="s">
        <v>825</v>
      </c>
      <c r="C410" s="51" t="s">
        <v>826</v>
      </c>
      <c r="D410" s="240">
        <v>3195049.7</v>
      </c>
      <c r="E410" s="240">
        <v>3317900.23</v>
      </c>
      <c r="F410" s="53">
        <f t="shared" si="81"/>
        <v>103.84502719942039</v>
      </c>
    </row>
    <row r="411" spans="1:6" ht="12.75" customHeight="1" x14ac:dyDescent="0.2">
      <c r="A411" s="54">
        <v>97</v>
      </c>
      <c r="B411" s="86" t="s">
        <v>827</v>
      </c>
      <c r="C411" s="51" t="s">
        <v>828</v>
      </c>
      <c r="D411" s="240">
        <v>9155.7000000000007</v>
      </c>
      <c r="E411" s="240">
        <v>9567.5400000000009</v>
      </c>
      <c r="F411" s="53">
        <f t="shared" si="81"/>
        <v>104.49818146072938</v>
      </c>
    </row>
    <row r="412" spans="1:6" ht="12.75" customHeight="1" x14ac:dyDescent="0.2">
      <c r="A412" s="54" t="s">
        <v>608</v>
      </c>
      <c r="B412" s="86" t="s">
        <v>829</v>
      </c>
      <c r="C412" s="51" t="s">
        <v>830</v>
      </c>
      <c r="D412" s="52">
        <f>D6+D298</f>
        <v>693626.73</v>
      </c>
      <c r="E412" s="52">
        <f>E6+E298</f>
        <v>552174.28999999992</v>
      </c>
      <c r="F412" s="53">
        <f t="shared" si="81"/>
        <v>79.606835509352408</v>
      </c>
    </row>
    <row r="413" spans="1:6" ht="12.75" customHeight="1" x14ac:dyDescent="0.2">
      <c r="A413" s="54" t="s">
        <v>608</v>
      </c>
      <c r="B413" s="86" t="s">
        <v>831</v>
      </c>
      <c r="C413" s="51" t="s">
        <v>832</v>
      </c>
      <c r="D413" s="52">
        <f t="shared" ref="D413:E413" si="112">D289+D350</f>
        <v>322326.17000000004</v>
      </c>
      <c r="E413" s="52">
        <f t="shared" si="112"/>
        <v>640966.66999999993</v>
      </c>
      <c r="F413" s="53">
        <f t="shared" si="81"/>
        <v>198.85654025548092</v>
      </c>
    </row>
    <row r="414" spans="1:6" ht="12.75" customHeight="1" x14ac:dyDescent="0.2">
      <c r="A414" s="54" t="s">
        <v>608</v>
      </c>
      <c r="B414" s="86" t="s">
        <v>833</v>
      </c>
      <c r="C414" s="51" t="s">
        <v>834</v>
      </c>
      <c r="D414" s="52">
        <f t="shared" ref="D414:E414" si="113">IF(D412&gt;=D413,D412-D413,0)</f>
        <v>371300.55999999994</v>
      </c>
      <c r="E414" s="52">
        <f t="shared" si="113"/>
        <v>0</v>
      </c>
      <c r="F414" s="53">
        <f t="shared" si="81"/>
        <v>0</v>
      </c>
    </row>
    <row r="415" spans="1:6" ht="12.75" customHeight="1" x14ac:dyDescent="0.2">
      <c r="A415" s="54" t="s">
        <v>608</v>
      </c>
      <c r="B415" s="86" t="s">
        <v>835</v>
      </c>
      <c r="C415" s="51" t="s">
        <v>836</v>
      </c>
      <c r="D415" s="52">
        <f t="shared" ref="D415:E415" si="114">IF(D413&gt;=D412,D413-D412,0)</f>
        <v>0</v>
      </c>
      <c r="E415" s="52">
        <f t="shared" si="114"/>
        <v>88792.38</v>
      </c>
      <c r="F415" s="53" t="str">
        <f t="shared" si="81"/>
        <v>-</v>
      </c>
    </row>
    <row r="416" spans="1:6" ht="12.75" customHeight="1" x14ac:dyDescent="0.2">
      <c r="A416" s="61" t="s">
        <v>837</v>
      </c>
      <c r="B416" s="231" t="s">
        <v>838</v>
      </c>
      <c r="C416" s="62" t="s">
        <v>839</v>
      </c>
      <c r="D416" s="52">
        <f t="shared" ref="D416:E416" si="115">IF(D292-D293+D409-D410&gt;=0,D292-D293+D409-D410,0)</f>
        <v>517756.04999999981</v>
      </c>
      <c r="E416" s="52">
        <f t="shared" si="115"/>
        <v>978275.69</v>
      </c>
      <c r="F416" s="53">
        <f t="shared" si="81"/>
        <v>188.94529383094613</v>
      </c>
    </row>
    <row r="417" spans="1:6" ht="12.75" customHeight="1" x14ac:dyDescent="0.2">
      <c r="A417" s="61" t="s">
        <v>837</v>
      </c>
      <c r="B417" s="86" t="s">
        <v>840</v>
      </c>
      <c r="C417" s="62" t="s">
        <v>841</v>
      </c>
      <c r="D417" s="52">
        <f t="shared" ref="D417:E417" si="116">IF(D293-D292+D410-D409&gt;=0,D293-D292+D410-D409,0)</f>
        <v>0</v>
      </c>
      <c r="E417" s="52">
        <f t="shared" si="116"/>
        <v>0</v>
      </c>
      <c r="F417" s="53" t="str">
        <f t="shared" si="81"/>
        <v>-</v>
      </c>
    </row>
    <row r="418" spans="1:6" ht="12.75" customHeight="1" x14ac:dyDescent="0.2">
      <c r="A418" s="56" t="s">
        <v>842</v>
      </c>
      <c r="B418" s="232" t="s">
        <v>843</v>
      </c>
      <c r="C418" s="57" t="s">
        <v>844</v>
      </c>
      <c r="D418" s="63">
        <f t="shared" ref="D418:E418" si="117">D294+D411</f>
        <v>26764.77</v>
      </c>
      <c r="E418" s="63">
        <f t="shared" si="117"/>
        <v>75861.860000000015</v>
      </c>
      <c r="F418" s="58">
        <f t="shared" si="81"/>
        <v>283.43923747523331</v>
      </c>
    </row>
    <row r="419" spans="1:6" s="76" customFormat="1" ht="20.100000000000001" customHeight="1" x14ac:dyDescent="0.2">
      <c r="A419" s="340" t="s">
        <v>845</v>
      </c>
      <c r="B419" s="341"/>
      <c r="C419" s="219"/>
      <c r="D419" s="59"/>
      <c r="E419" s="59"/>
      <c r="F419" s="60"/>
    </row>
    <row r="420" spans="1:6" ht="12.75" customHeight="1" x14ac:dyDescent="0.2">
      <c r="A420" s="54">
        <v>8</v>
      </c>
      <c r="B420" s="86" t="s">
        <v>846</v>
      </c>
      <c r="C420" s="51" t="s">
        <v>847</v>
      </c>
      <c r="D420" s="52">
        <f t="shared" ref="D420:E420" si="118">D421+D459+D472+D484+D515</f>
        <v>0</v>
      </c>
      <c r="E420" s="52">
        <f t="shared" si="118"/>
        <v>4000</v>
      </c>
      <c r="F420" s="53" t="str">
        <f t="shared" ref="F420:F647" si="119">IF(D420&lt;&gt;0,IF(E420/D420&gt;=100,"&gt;&gt;100",E420/D420*100),"-")</f>
        <v>-</v>
      </c>
    </row>
    <row r="421" spans="1:6" ht="24" x14ac:dyDescent="0.2">
      <c r="A421" s="54">
        <v>81</v>
      </c>
      <c r="B421" s="231" t="s">
        <v>848</v>
      </c>
      <c r="C421" s="51" t="s">
        <v>849</v>
      </c>
      <c r="D421" s="52">
        <f t="shared" ref="D421:E421" si="120">D422+D427+D430+D434+D435+D442+D447+D455</f>
        <v>0</v>
      </c>
      <c r="E421" s="52">
        <f t="shared" si="120"/>
        <v>4000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0">
        <v>0</v>
      </c>
      <c r="E423" s="240"/>
      <c r="F423" s="53" t="str">
        <f t="shared" si="119"/>
        <v>-</v>
      </c>
    </row>
    <row r="424" spans="1:6" ht="12.75" customHeight="1" x14ac:dyDescent="0.2">
      <c r="A424" s="54">
        <v>8114</v>
      </c>
      <c r="B424" s="86" t="s">
        <v>854</v>
      </c>
      <c r="C424" s="51" t="s">
        <v>855</v>
      </c>
      <c r="D424" s="240">
        <v>0</v>
      </c>
      <c r="E424" s="240"/>
      <c r="F424" s="53" t="str">
        <f t="shared" si="119"/>
        <v>-</v>
      </c>
    </row>
    <row r="425" spans="1:6" ht="12.75" customHeight="1" x14ac:dyDescent="0.2">
      <c r="A425" s="54">
        <v>8115</v>
      </c>
      <c r="B425" s="86" t="s">
        <v>856</v>
      </c>
      <c r="C425" s="51" t="s">
        <v>857</v>
      </c>
      <c r="D425" s="240">
        <v>0</v>
      </c>
      <c r="E425" s="240"/>
      <c r="F425" s="53" t="str">
        <f t="shared" si="119"/>
        <v>-</v>
      </c>
    </row>
    <row r="426" spans="1:6" ht="12.75" customHeight="1" x14ac:dyDescent="0.2">
      <c r="A426" s="54">
        <v>8116</v>
      </c>
      <c r="B426" s="86" t="s">
        <v>858</v>
      </c>
      <c r="C426" s="51" t="s">
        <v>859</v>
      </c>
      <c r="D426" s="240">
        <v>0</v>
      </c>
      <c r="E426" s="240"/>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1" t="s">
        <v>862</v>
      </c>
      <c r="C428" s="51" t="s">
        <v>863</v>
      </c>
      <c r="D428" s="240">
        <v>0</v>
      </c>
      <c r="E428" s="240"/>
      <c r="F428" s="53" t="str">
        <f t="shared" si="119"/>
        <v>-</v>
      </c>
    </row>
    <row r="429" spans="1:6" ht="24" x14ac:dyDescent="0.2">
      <c r="A429" s="54">
        <v>8122</v>
      </c>
      <c r="B429" s="231" t="s">
        <v>864</v>
      </c>
      <c r="C429" s="51" t="s">
        <v>865</v>
      </c>
      <c r="D429" s="240">
        <v>0</v>
      </c>
      <c r="E429" s="240"/>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0">
        <v>0</v>
      </c>
      <c r="E431" s="240"/>
      <c r="F431" s="53" t="str">
        <f t="shared" si="119"/>
        <v>-</v>
      </c>
    </row>
    <row r="432" spans="1:6" ht="12.75" customHeight="1" x14ac:dyDescent="0.2">
      <c r="A432" s="54">
        <v>8133</v>
      </c>
      <c r="B432" s="86" t="s">
        <v>870</v>
      </c>
      <c r="C432" s="51" t="s">
        <v>871</v>
      </c>
      <c r="D432" s="240">
        <v>0</v>
      </c>
      <c r="E432" s="240"/>
      <c r="F432" s="53" t="str">
        <f t="shared" si="119"/>
        <v>-</v>
      </c>
    </row>
    <row r="433" spans="1:6" ht="12.75" customHeight="1" x14ac:dyDescent="0.2">
      <c r="A433" s="54">
        <v>8134</v>
      </c>
      <c r="B433" s="86" t="s">
        <v>872</v>
      </c>
      <c r="C433" s="51" t="s">
        <v>873</v>
      </c>
      <c r="D433" s="240">
        <v>0</v>
      </c>
      <c r="E433" s="240"/>
      <c r="F433" s="53" t="str">
        <f t="shared" si="119"/>
        <v>-</v>
      </c>
    </row>
    <row r="434" spans="1:6" ht="24" x14ac:dyDescent="0.2">
      <c r="A434" s="54">
        <v>814</v>
      </c>
      <c r="B434" s="231" t="s">
        <v>874</v>
      </c>
      <c r="C434" s="51" t="s">
        <v>875</v>
      </c>
      <c r="D434" s="240">
        <v>0</v>
      </c>
      <c r="E434" s="240">
        <v>4000</v>
      </c>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0">
        <v>0</v>
      </c>
      <c r="E436" s="240"/>
      <c r="F436" s="53" t="str">
        <f t="shared" si="119"/>
        <v>-</v>
      </c>
    </row>
    <row r="437" spans="1:6" ht="24" x14ac:dyDescent="0.2">
      <c r="A437" s="54">
        <v>8154</v>
      </c>
      <c r="B437" s="86" t="s">
        <v>880</v>
      </c>
      <c r="C437" s="51" t="s">
        <v>881</v>
      </c>
      <c r="D437" s="240">
        <v>0</v>
      </c>
      <c r="E437" s="240"/>
      <c r="F437" s="53" t="str">
        <f t="shared" si="119"/>
        <v>-</v>
      </c>
    </row>
    <row r="438" spans="1:6" ht="24" x14ac:dyDescent="0.2">
      <c r="A438" s="54">
        <v>8155</v>
      </c>
      <c r="B438" s="86" t="s">
        <v>882</v>
      </c>
      <c r="C438" s="51" t="s">
        <v>883</v>
      </c>
      <c r="D438" s="240">
        <v>0</v>
      </c>
      <c r="E438" s="240"/>
      <c r="F438" s="53" t="str">
        <f t="shared" si="119"/>
        <v>-</v>
      </c>
    </row>
    <row r="439" spans="1:6" ht="12.75" customHeight="1" x14ac:dyDescent="0.2">
      <c r="A439" s="54">
        <v>8156</v>
      </c>
      <c r="B439" s="86" t="s">
        <v>884</v>
      </c>
      <c r="C439" s="51" t="s">
        <v>885</v>
      </c>
      <c r="D439" s="240">
        <v>0</v>
      </c>
      <c r="E439" s="240"/>
      <c r="F439" s="53" t="str">
        <f t="shared" si="119"/>
        <v>-</v>
      </c>
    </row>
    <row r="440" spans="1:6" ht="12.75" customHeight="1" x14ac:dyDescent="0.2">
      <c r="A440" s="54">
        <v>8157</v>
      </c>
      <c r="B440" s="86" t="s">
        <v>886</v>
      </c>
      <c r="C440" s="51" t="s">
        <v>887</v>
      </c>
      <c r="D440" s="240">
        <v>0</v>
      </c>
      <c r="E440" s="240"/>
      <c r="F440" s="53" t="str">
        <f t="shared" si="119"/>
        <v>-</v>
      </c>
    </row>
    <row r="441" spans="1:6" ht="12.75" customHeight="1" x14ac:dyDescent="0.2">
      <c r="A441" s="54">
        <v>8158</v>
      </c>
      <c r="B441" s="86" t="s">
        <v>888</v>
      </c>
      <c r="C441" s="51" t="s">
        <v>889</v>
      </c>
      <c r="D441" s="240">
        <v>0</v>
      </c>
      <c r="E441" s="240"/>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0">
        <v>0</v>
      </c>
      <c r="E443" s="240"/>
      <c r="F443" s="53" t="str">
        <f t="shared" si="119"/>
        <v>-</v>
      </c>
    </row>
    <row r="444" spans="1:6" ht="12.75" customHeight="1" x14ac:dyDescent="0.2">
      <c r="A444" s="54">
        <v>8164</v>
      </c>
      <c r="B444" s="86" t="s">
        <v>894</v>
      </c>
      <c r="C444" s="51" t="s">
        <v>895</v>
      </c>
      <c r="D444" s="240">
        <v>0</v>
      </c>
      <c r="E444" s="240"/>
      <c r="F444" s="53" t="str">
        <f t="shared" si="119"/>
        <v>-</v>
      </c>
    </row>
    <row r="445" spans="1:6" ht="12.75" customHeight="1" x14ac:dyDescent="0.2">
      <c r="A445" s="54">
        <v>8165</v>
      </c>
      <c r="B445" s="86" t="s">
        <v>896</v>
      </c>
      <c r="C445" s="51" t="s">
        <v>897</v>
      </c>
      <c r="D445" s="240">
        <v>0</v>
      </c>
      <c r="E445" s="240"/>
      <c r="F445" s="53" t="str">
        <f t="shared" si="119"/>
        <v>-</v>
      </c>
    </row>
    <row r="446" spans="1:6" ht="12.75" customHeight="1" x14ac:dyDescent="0.2">
      <c r="A446" s="54">
        <v>8166</v>
      </c>
      <c r="B446" s="86" t="s">
        <v>898</v>
      </c>
      <c r="C446" s="51" t="s">
        <v>899</v>
      </c>
      <c r="D446" s="240">
        <v>0</v>
      </c>
      <c r="E446" s="240"/>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0">
        <v>0</v>
      </c>
      <c r="E448" s="240"/>
      <c r="F448" s="53" t="str">
        <f t="shared" si="119"/>
        <v>-</v>
      </c>
    </row>
    <row r="449" spans="1:6" ht="12.75" customHeight="1" x14ac:dyDescent="0.2">
      <c r="A449" s="54">
        <v>8172</v>
      </c>
      <c r="B449" s="86" t="s">
        <v>904</v>
      </c>
      <c r="C449" s="51" t="s">
        <v>905</v>
      </c>
      <c r="D449" s="240">
        <v>0</v>
      </c>
      <c r="E449" s="240"/>
      <c r="F449" s="53" t="str">
        <f t="shared" si="119"/>
        <v>-</v>
      </c>
    </row>
    <row r="450" spans="1:6" ht="12.75" customHeight="1" x14ac:dyDescent="0.2">
      <c r="A450" s="54">
        <v>8173</v>
      </c>
      <c r="B450" s="86" t="s">
        <v>906</v>
      </c>
      <c r="C450" s="51" t="s">
        <v>907</v>
      </c>
      <c r="D450" s="240">
        <v>0</v>
      </c>
      <c r="E450" s="240"/>
      <c r="F450" s="53" t="str">
        <f t="shared" si="119"/>
        <v>-</v>
      </c>
    </row>
    <row r="451" spans="1:6" ht="12.75" customHeight="1" x14ac:dyDescent="0.2">
      <c r="A451" s="54">
        <v>8174</v>
      </c>
      <c r="B451" s="86" t="s">
        <v>908</v>
      </c>
      <c r="C451" s="51" t="s">
        <v>909</v>
      </c>
      <c r="D451" s="240">
        <v>0</v>
      </c>
      <c r="E451" s="240"/>
      <c r="F451" s="53" t="str">
        <f t="shared" si="119"/>
        <v>-</v>
      </c>
    </row>
    <row r="452" spans="1:6" ht="12.75" customHeight="1" x14ac:dyDescent="0.2">
      <c r="A452" s="54">
        <v>8175</v>
      </c>
      <c r="B452" s="86" t="s">
        <v>910</v>
      </c>
      <c r="C452" s="51" t="s">
        <v>911</v>
      </c>
      <c r="D452" s="240">
        <v>0</v>
      </c>
      <c r="E452" s="240"/>
      <c r="F452" s="53" t="str">
        <f t="shared" si="119"/>
        <v>-</v>
      </c>
    </row>
    <row r="453" spans="1:6" ht="24" x14ac:dyDescent="0.2">
      <c r="A453" s="54">
        <v>8176</v>
      </c>
      <c r="B453" s="86" t="s">
        <v>912</v>
      </c>
      <c r="C453" s="51" t="s">
        <v>913</v>
      </c>
      <c r="D453" s="240">
        <v>0</v>
      </c>
      <c r="E453" s="240"/>
      <c r="F453" s="53" t="str">
        <f t="shared" si="119"/>
        <v>-</v>
      </c>
    </row>
    <row r="454" spans="1:6" ht="24" x14ac:dyDescent="0.2">
      <c r="A454" s="54">
        <v>8177</v>
      </c>
      <c r="B454" s="231" t="s">
        <v>914</v>
      </c>
      <c r="C454" s="51" t="s">
        <v>915</v>
      </c>
      <c r="D454" s="240">
        <v>0</v>
      </c>
      <c r="E454" s="240"/>
      <c r="F454" s="53" t="str">
        <f t="shared" si="119"/>
        <v>-</v>
      </c>
    </row>
    <row r="455" spans="1:6" ht="12.75" customHeight="1" x14ac:dyDescent="0.2">
      <c r="A455" s="54" t="s">
        <v>916</v>
      </c>
      <c r="B455" s="231" t="s">
        <v>917</v>
      </c>
      <c r="C455" s="51" t="s">
        <v>916</v>
      </c>
      <c r="D455" s="52">
        <f t="shared" ref="D455:E455" si="127">SUM(D456:D458)</f>
        <v>0</v>
      </c>
      <c r="E455" s="52">
        <f t="shared" si="127"/>
        <v>0</v>
      </c>
      <c r="F455" s="53" t="str">
        <f t="shared" si="119"/>
        <v>-</v>
      </c>
    </row>
    <row r="456" spans="1:6" ht="24" x14ac:dyDescent="0.2">
      <c r="A456" s="54" t="s">
        <v>918</v>
      </c>
      <c r="B456" s="231" t="s">
        <v>919</v>
      </c>
      <c r="C456" s="51" t="s">
        <v>918</v>
      </c>
      <c r="D456" s="240">
        <v>0</v>
      </c>
      <c r="E456" s="240"/>
      <c r="F456" s="53" t="str">
        <f t="shared" si="119"/>
        <v>-</v>
      </c>
    </row>
    <row r="457" spans="1:6" ht="24" x14ac:dyDescent="0.2">
      <c r="A457" s="54" t="s">
        <v>920</v>
      </c>
      <c r="B457" s="231" t="s">
        <v>921</v>
      </c>
      <c r="C457" s="51" t="s">
        <v>920</v>
      </c>
      <c r="D457" s="240">
        <v>0</v>
      </c>
      <c r="E457" s="240"/>
      <c r="F457" s="53" t="str">
        <f t="shared" si="119"/>
        <v>-</v>
      </c>
    </row>
    <row r="458" spans="1:6" ht="12.75" customHeight="1" x14ac:dyDescent="0.2">
      <c r="A458" s="54" t="s">
        <v>922</v>
      </c>
      <c r="B458" s="231" t="s">
        <v>923</v>
      </c>
      <c r="C458" s="51" t="s">
        <v>922</v>
      </c>
      <c r="D458" s="240">
        <v>0</v>
      </c>
      <c r="E458" s="240"/>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0">
        <v>0</v>
      </c>
      <c r="E461" s="240"/>
      <c r="F461" s="53" t="str">
        <f t="shared" si="119"/>
        <v>-</v>
      </c>
    </row>
    <row r="462" spans="1:6" ht="12.75" customHeight="1" x14ac:dyDescent="0.2">
      <c r="A462" s="54">
        <v>8212</v>
      </c>
      <c r="B462" s="86" t="s">
        <v>930</v>
      </c>
      <c r="C462" s="51" t="s">
        <v>931</v>
      </c>
      <c r="D462" s="240">
        <v>0</v>
      </c>
      <c r="E462" s="240"/>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0">
        <v>0</v>
      </c>
      <c r="E464" s="240"/>
      <c r="F464" s="53" t="str">
        <f t="shared" si="119"/>
        <v>-</v>
      </c>
    </row>
    <row r="465" spans="1:6" ht="12.75" customHeight="1" x14ac:dyDescent="0.2">
      <c r="A465" s="54">
        <v>8222</v>
      </c>
      <c r="B465" s="86" t="s">
        <v>936</v>
      </c>
      <c r="C465" s="51" t="s">
        <v>937</v>
      </c>
      <c r="D465" s="240">
        <v>0</v>
      </c>
      <c r="E465" s="240"/>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0">
        <v>0</v>
      </c>
      <c r="E467" s="240"/>
      <c r="F467" s="53" t="str">
        <f t="shared" si="119"/>
        <v>-</v>
      </c>
    </row>
    <row r="468" spans="1:6" ht="12.75" customHeight="1" x14ac:dyDescent="0.2">
      <c r="A468" s="54">
        <v>8232</v>
      </c>
      <c r="B468" s="86" t="s">
        <v>942</v>
      </c>
      <c r="C468" s="51" t="s">
        <v>943</v>
      </c>
      <c r="D468" s="240">
        <v>0</v>
      </c>
      <c r="E468" s="240"/>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0">
        <v>0</v>
      </c>
      <c r="E470" s="240"/>
      <c r="F470" s="53" t="str">
        <f t="shared" si="119"/>
        <v>-</v>
      </c>
    </row>
    <row r="471" spans="1:6" ht="12.75" customHeight="1" x14ac:dyDescent="0.2">
      <c r="A471" s="54">
        <v>8242</v>
      </c>
      <c r="B471" s="86" t="s">
        <v>948</v>
      </c>
      <c r="C471" s="51" t="s">
        <v>949</v>
      </c>
      <c r="D471" s="240">
        <v>0</v>
      </c>
      <c r="E471" s="240"/>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0">
        <v>0</v>
      </c>
      <c r="E474" s="240"/>
      <c r="F474" s="53" t="str">
        <f t="shared" si="119"/>
        <v>-</v>
      </c>
    </row>
    <row r="475" spans="1:6" ht="12.75" customHeight="1" x14ac:dyDescent="0.2">
      <c r="A475" s="54">
        <v>8313</v>
      </c>
      <c r="B475" s="86" t="s">
        <v>956</v>
      </c>
      <c r="C475" s="51" t="s">
        <v>957</v>
      </c>
      <c r="D475" s="240">
        <v>0</v>
      </c>
      <c r="E475" s="240"/>
      <c r="F475" s="53" t="str">
        <f t="shared" si="119"/>
        <v>-</v>
      </c>
    </row>
    <row r="476" spans="1:6" ht="12.75" customHeight="1" x14ac:dyDescent="0.2">
      <c r="A476" s="54">
        <v>8314</v>
      </c>
      <c r="B476" s="86" t="s">
        <v>958</v>
      </c>
      <c r="C476" s="51" t="s">
        <v>959</v>
      </c>
      <c r="D476" s="240">
        <v>0</v>
      </c>
      <c r="E476" s="240"/>
      <c r="F476" s="53" t="str">
        <f t="shared" si="119"/>
        <v>-</v>
      </c>
    </row>
    <row r="477" spans="1:6" ht="24" x14ac:dyDescent="0.2">
      <c r="A477" s="54">
        <v>832</v>
      </c>
      <c r="B477" s="231" t="s">
        <v>960</v>
      </c>
      <c r="C477" s="51" t="s">
        <v>961</v>
      </c>
      <c r="D477" s="240">
        <v>0</v>
      </c>
      <c r="E477" s="240"/>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1" t="s">
        <v>964</v>
      </c>
      <c r="C479" s="51" t="s">
        <v>965</v>
      </c>
      <c r="D479" s="240">
        <v>0</v>
      </c>
      <c r="E479" s="240"/>
      <c r="F479" s="53" t="str">
        <f t="shared" si="119"/>
        <v>-</v>
      </c>
    </row>
    <row r="480" spans="1:6" ht="12.75" customHeight="1" x14ac:dyDescent="0.2">
      <c r="A480" s="54">
        <v>8332</v>
      </c>
      <c r="B480" s="86" t="s">
        <v>966</v>
      </c>
      <c r="C480" s="51" t="s">
        <v>967</v>
      </c>
      <c r="D480" s="240">
        <v>0</v>
      </c>
      <c r="E480" s="240"/>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0">
        <v>0</v>
      </c>
      <c r="E482" s="240"/>
      <c r="F482" s="53" t="str">
        <f t="shared" si="119"/>
        <v>-</v>
      </c>
    </row>
    <row r="483" spans="1:6" ht="12.75" customHeight="1" x14ac:dyDescent="0.2">
      <c r="A483" s="54">
        <v>8342</v>
      </c>
      <c r="B483" s="86" t="s">
        <v>972</v>
      </c>
      <c r="C483" s="51" t="s">
        <v>973</v>
      </c>
      <c r="D483" s="240">
        <v>0</v>
      </c>
      <c r="E483" s="240"/>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0">
        <v>0</v>
      </c>
      <c r="E486" s="240"/>
      <c r="F486" s="53" t="str">
        <f t="shared" si="119"/>
        <v>-</v>
      </c>
    </row>
    <row r="487" spans="1:6" ht="12.75" customHeight="1" x14ac:dyDescent="0.2">
      <c r="A487" s="54">
        <v>8414</v>
      </c>
      <c r="B487" s="86" t="s">
        <v>980</v>
      </c>
      <c r="C487" s="51" t="s">
        <v>981</v>
      </c>
      <c r="D487" s="240">
        <v>0</v>
      </c>
      <c r="E487" s="240"/>
      <c r="F487" s="53" t="str">
        <f t="shared" si="119"/>
        <v>-</v>
      </c>
    </row>
    <row r="488" spans="1:6" ht="12.75" customHeight="1" x14ac:dyDescent="0.2">
      <c r="A488" s="54">
        <v>8415</v>
      </c>
      <c r="B488" s="86" t="s">
        <v>982</v>
      </c>
      <c r="C488" s="51" t="s">
        <v>983</v>
      </c>
      <c r="D488" s="240">
        <v>0</v>
      </c>
      <c r="E488" s="240"/>
      <c r="F488" s="53" t="str">
        <f t="shared" si="119"/>
        <v>-</v>
      </c>
    </row>
    <row r="489" spans="1:6" ht="12.75" customHeight="1" x14ac:dyDescent="0.2">
      <c r="A489" s="54">
        <v>8416</v>
      </c>
      <c r="B489" s="86" t="s">
        <v>984</v>
      </c>
      <c r="C489" s="51" t="s">
        <v>985</v>
      </c>
      <c r="D489" s="240">
        <v>0</v>
      </c>
      <c r="E489" s="240"/>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0">
        <v>0</v>
      </c>
      <c r="E491" s="240"/>
      <c r="F491" s="53" t="str">
        <f t="shared" si="119"/>
        <v>-</v>
      </c>
    </row>
    <row r="492" spans="1:6" ht="12.75" customHeight="1" x14ac:dyDescent="0.2">
      <c r="A492" s="54">
        <v>8423</v>
      </c>
      <c r="B492" s="86" t="s">
        <v>990</v>
      </c>
      <c r="C492" s="51" t="s">
        <v>991</v>
      </c>
      <c r="D492" s="240">
        <v>0</v>
      </c>
      <c r="E492" s="240"/>
      <c r="F492" s="53" t="str">
        <f t="shared" si="119"/>
        <v>-</v>
      </c>
    </row>
    <row r="493" spans="1:6" ht="12.75" customHeight="1" x14ac:dyDescent="0.2">
      <c r="A493" s="54">
        <v>8424</v>
      </c>
      <c r="B493" s="86" t="s">
        <v>992</v>
      </c>
      <c r="C493" s="51" t="s">
        <v>993</v>
      </c>
      <c r="D493" s="240">
        <v>0</v>
      </c>
      <c r="E493" s="240"/>
      <c r="F493" s="53" t="str">
        <f t="shared" si="119"/>
        <v>-</v>
      </c>
    </row>
    <row r="494" spans="1:6" ht="12.75" customHeight="1" x14ac:dyDescent="0.2">
      <c r="A494" s="54">
        <v>843</v>
      </c>
      <c r="B494" s="86" t="s">
        <v>994</v>
      </c>
      <c r="C494" s="51" t="s">
        <v>995</v>
      </c>
      <c r="D494" s="240">
        <v>0</v>
      </c>
      <c r="E494" s="240"/>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0">
        <v>0</v>
      </c>
      <c r="E496" s="240"/>
      <c r="F496" s="53" t="str">
        <f t="shared" si="119"/>
        <v>-</v>
      </c>
    </row>
    <row r="497" spans="1:6" ht="12.75" customHeight="1" x14ac:dyDescent="0.2">
      <c r="A497" s="54">
        <v>8444</v>
      </c>
      <c r="B497" s="86" t="s">
        <v>1000</v>
      </c>
      <c r="C497" s="51" t="s">
        <v>1001</v>
      </c>
      <c r="D497" s="240">
        <v>0</v>
      </c>
      <c r="E497" s="240"/>
      <c r="F497" s="53" t="str">
        <f t="shared" si="119"/>
        <v>-</v>
      </c>
    </row>
    <row r="498" spans="1:6" ht="24" x14ac:dyDescent="0.2">
      <c r="A498" s="54">
        <v>8445</v>
      </c>
      <c r="B498" s="86" t="s">
        <v>1002</v>
      </c>
      <c r="C498" s="51" t="s">
        <v>1003</v>
      </c>
      <c r="D498" s="240">
        <v>0</v>
      </c>
      <c r="E498" s="240"/>
      <c r="F498" s="53" t="str">
        <f t="shared" si="119"/>
        <v>-</v>
      </c>
    </row>
    <row r="499" spans="1:6" ht="12.75" customHeight="1" x14ac:dyDescent="0.2">
      <c r="A499" s="54">
        <v>8446</v>
      </c>
      <c r="B499" s="86" t="s">
        <v>1004</v>
      </c>
      <c r="C499" s="51" t="s">
        <v>1005</v>
      </c>
      <c r="D499" s="240">
        <v>0</v>
      </c>
      <c r="E499" s="240"/>
      <c r="F499" s="53" t="str">
        <f t="shared" si="119"/>
        <v>-</v>
      </c>
    </row>
    <row r="500" spans="1:6" ht="12.75" customHeight="1" x14ac:dyDescent="0.2">
      <c r="A500" s="54">
        <v>8447</v>
      </c>
      <c r="B500" s="86" t="s">
        <v>1006</v>
      </c>
      <c r="C500" s="51" t="s">
        <v>1007</v>
      </c>
      <c r="D500" s="240">
        <v>0</v>
      </c>
      <c r="E500" s="240"/>
      <c r="F500" s="53" t="str">
        <f t="shared" si="119"/>
        <v>-</v>
      </c>
    </row>
    <row r="501" spans="1:6" ht="12.75" customHeight="1" x14ac:dyDescent="0.2">
      <c r="A501" s="54">
        <v>8448</v>
      </c>
      <c r="B501" s="86" t="s">
        <v>1008</v>
      </c>
      <c r="C501" s="51" t="s">
        <v>1009</v>
      </c>
      <c r="D501" s="240">
        <v>0</v>
      </c>
      <c r="E501" s="240"/>
      <c r="F501" s="53" t="str">
        <f t="shared" si="119"/>
        <v>-</v>
      </c>
    </row>
    <row r="502" spans="1:6" ht="24" x14ac:dyDescent="0.2">
      <c r="A502" s="54">
        <v>845</v>
      </c>
      <c r="B502" s="231"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0">
        <v>0</v>
      </c>
      <c r="E503" s="240"/>
      <c r="F503" s="53" t="str">
        <f t="shared" si="119"/>
        <v>-</v>
      </c>
    </row>
    <row r="504" spans="1:6" ht="12.75" customHeight="1" x14ac:dyDescent="0.2">
      <c r="A504" s="54">
        <v>8454</v>
      </c>
      <c r="B504" s="86" t="s">
        <v>1014</v>
      </c>
      <c r="C504" s="51" t="s">
        <v>1015</v>
      </c>
      <c r="D504" s="240">
        <v>0</v>
      </c>
      <c r="E504" s="240"/>
      <c r="F504" s="53" t="str">
        <f t="shared" si="119"/>
        <v>-</v>
      </c>
    </row>
    <row r="505" spans="1:6" ht="12.75" customHeight="1" x14ac:dyDescent="0.2">
      <c r="A505" s="54">
        <v>8455</v>
      </c>
      <c r="B505" s="86" t="s">
        <v>1016</v>
      </c>
      <c r="C505" s="51" t="s">
        <v>1017</v>
      </c>
      <c r="D505" s="240">
        <v>0</v>
      </c>
      <c r="E505" s="240"/>
      <c r="F505" s="53" t="str">
        <f t="shared" si="119"/>
        <v>-</v>
      </c>
    </row>
    <row r="506" spans="1:6" ht="12.75" customHeight="1" x14ac:dyDescent="0.2">
      <c r="A506" s="54">
        <v>8456</v>
      </c>
      <c r="B506" s="86" t="s">
        <v>1018</v>
      </c>
      <c r="C506" s="51" t="s">
        <v>1019</v>
      </c>
      <c r="D506" s="240">
        <v>0</v>
      </c>
      <c r="E506" s="240"/>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0">
        <v>0</v>
      </c>
      <c r="E508" s="240"/>
      <c r="F508" s="53" t="str">
        <f t="shared" si="119"/>
        <v>-</v>
      </c>
    </row>
    <row r="509" spans="1:6" ht="12.75" customHeight="1" x14ac:dyDescent="0.2">
      <c r="A509" s="54">
        <v>8472</v>
      </c>
      <c r="B509" s="86" t="s">
        <v>1024</v>
      </c>
      <c r="C509" s="51" t="s">
        <v>1025</v>
      </c>
      <c r="D509" s="240">
        <v>0</v>
      </c>
      <c r="E509" s="240"/>
      <c r="F509" s="53" t="str">
        <f t="shared" si="119"/>
        <v>-</v>
      </c>
    </row>
    <row r="510" spans="1:6" ht="12.75" customHeight="1" x14ac:dyDescent="0.2">
      <c r="A510" s="54">
        <v>8473</v>
      </c>
      <c r="B510" s="86" t="s">
        <v>1026</v>
      </c>
      <c r="C510" s="51" t="s">
        <v>1027</v>
      </c>
      <c r="D510" s="240">
        <v>0</v>
      </c>
      <c r="E510" s="240"/>
      <c r="F510" s="53" t="str">
        <f t="shared" si="119"/>
        <v>-</v>
      </c>
    </row>
    <row r="511" spans="1:6" ht="12.75" customHeight="1" x14ac:dyDescent="0.2">
      <c r="A511" s="54">
        <v>8474</v>
      </c>
      <c r="B511" s="86" t="s">
        <v>1028</v>
      </c>
      <c r="C511" s="51" t="s">
        <v>1029</v>
      </c>
      <c r="D511" s="240">
        <v>0</v>
      </c>
      <c r="E511" s="240"/>
      <c r="F511" s="53" t="str">
        <f t="shared" si="119"/>
        <v>-</v>
      </c>
    </row>
    <row r="512" spans="1:6" ht="12.75" customHeight="1" x14ac:dyDescent="0.2">
      <c r="A512" s="54">
        <v>8475</v>
      </c>
      <c r="B512" s="86" t="s">
        <v>1030</v>
      </c>
      <c r="C512" s="51" t="s">
        <v>1031</v>
      </c>
      <c r="D512" s="240">
        <v>0</v>
      </c>
      <c r="E512" s="240"/>
      <c r="F512" s="53" t="str">
        <f t="shared" si="119"/>
        <v>-</v>
      </c>
    </row>
    <row r="513" spans="1:6" ht="12.75" customHeight="1" x14ac:dyDescent="0.2">
      <c r="A513" s="54">
        <v>8476</v>
      </c>
      <c r="B513" s="86" t="s">
        <v>1032</v>
      </c>
      <c r="C513" s="51" t="s">
        <v>1033</v>
      </c>
      <c r="D513" s="240">
        <v>0</v>
      </c>
      <c r="E513" s="240"/>
      <c r="F513" s="53" t="str">
        <f t="shared" si="119"/>
        <v>-</v>
      </c>
    </row>
    <row r="514" spans="1:6" ht="24" x14ac:dyDescent="0.2">
      <c r="A514" s="54" t="s">
        <v>1034</v>
      </c>
      <c r="B514" s="86" t="s">
        <v>1035</v>
      </c>
      <c r="C514" s="51" t="s">
        <v>1034</v>
      </c>
      <c r="D514" s="240">
        <v>0</v>
      </c>
      <c r="E514" s="240"/>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0">
        <v>0</v>
      </c>
      <c r="E517" s="240"/>
      <c r="F517" s="53" t="str">
        <f t="shared" si="119"/>
        <v>-</v>
      </c>
    </row>
    <row r="518" spans="1:6" ht="12.75" customHeight="1" x14ac:dyDescent="0.2">
      <c r="A518" s="54">
        <v>8512</v>
      </c>
      <c r="B518" s="86" t="s">
        <v>1042</v>
      </c>
      <c r="C518" s="51" t="s">
        <v>1043</v>
      </c>
      <c r="D518" s="240">
        <v>0</v>
      </c>
      <c r="E518" s="240"/>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0">
        <v>0</v>
      </c>
      <c r="E520" s="240"/>
      <c r="F520" s="53" t="str">
        <f t="shared" si="119"/>
        <v>-</v>
      </c>
    </row>
    <row r="521" spans="1:6" ht="12.75" customHeight="1" x14ac:dyDescent="0.2">
      <c r="A521" s="54">
        <v>8522</v>
      </c>
      <c r="B521" s="86" t="s">
        <v>1048</v>
      </c>
      <c r="C521" s="51" t="s">
        <v>1049</v>
      </c>
      <c r="D521" s="240">
        <v>0</v>
      </c>
      <c r="E521" s="240"/>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0">
        <v>0</v>
      </c>
      <c r="E523" s="240"/>
      <c r="F523" s="53" t="str">
        <f t="shared" si="119"/>
        <v>-</v>
      </c>
    </row>
    <row r="524" spans="1:6" ht="12.75" customHeight="1" x14ac:dyDescent="0.2">
      <c r="A524" s="54">
        <v>8532</v>
      </c>
      <c r="B524" s="86" t="s">
        <v>1054</v>
      </c>
      <c r="C524" s="51" t="s">
        <v>1055</v>
      </c>
      <c r="D524" s="240">
        <v>0</v>
      </c>
      <c r="E524" s="240"/>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0">
        <v>0</v>
      </c>
      <c r="E526" s="240"/>
      <c r="F526" s="53" t="str">
        <f t="shared" si="119"/>
        <v>-</v>
      </c>
    </row>
    <row r="527" spans="1:6" ht="12.75" customHeight="1" x14ac:dyDescent="0.2">
      <c r="A527" s="54">
        <v>8542</v>
      </c>
      <c r="B527" s="86" t="s">
        <v>1060</v>
      </c>
      <c r="C527" s="51" t="s">
        <v>1061</v>
      </c>
      <c r="D527" s="240">
        <v>0</v>
      </c>
      <c r="E527" s="240"/>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0">
        <v>0</v>
      </c>
      <c r="E531" s="240"/>
      <c r="F531" s="53" t="str">
        <f t="shared" si="119"/>
        <v>-</v>
      </c>
    </row>
    <row r="532" spans="1:6" ht="12.75" customHeight="1" x14ac:dyDescent="0.2">
      <c r="A532" s="54">
        <v>5114</v>
      </c>
      <c r="B532" s="86" t="s">
        <v>1070</v>
      </c>
      <c r="C532" s="51" t="s">
        <v>1071</v>
      </c>
      <c r="D532" s="240">
        <v>0</v>
      </c>
      <c r="E532" s="240"/>
      <c r="F532" s="53" t="str">
        <f t="shared" si="119"/>
        <v>-</v>
      </c>
    </row>
    <row r="533" spans="1:6" ht="12.75" customHeight="1" x14ac:dyDescent="0.2">
      <c r="A533" s="54">
        <v>5115</v>
      </c>
      <c r="B533" s="86" t="s">
        <v>1072</v>
      </c>
      <c r="C533" s="51" t="s">
        <v>1073</v>
      </c>
      <c r="D533" s="240">
        <v>0</v>
      </c>
      <c r="E533" s="240"/>
      <c r="F533" s="53" t="str">
        <f t="shared" si="119"/>
        <v>-</v>
      </c>
    </row>
    <row r="534" spans="1:6" ht="12.75" customHeight="1" x14ac:dyDescent="0.2">
      <c r="A534" s="54">
        <v>5116</v>
      </c>
      <c r="B534" s="86" t="s">
        <v>1074</v>
      </c>
      <c r="C534" s="51" t="s">
        <v>1075</v>
      </c>
      <c r="D534" s="240">
        <v>0</v>
      </c>
      <c r="E534" s="240"/>
      <c r="F534" s="53" t="str">
        <f t="shared" si="119"/>
        <v>-</v>
      </c>
    </row>
    <row r="535" spans="1:6" ht="24" x14ac:dyDescent="0.2">
      <c r="A535" s="54">
        <v>512</v>
      </c>
      <c r="B535" s="231"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0">
        <v>0</v>
      </c>
      <c r="E536" s="240"/>
      <c r="F536" s="53" t="str">
        <f t="shared" si="119"/>
        <v>-</v>
      </c>
    </row>
    <row r="537" spans="1:6" ht="24" x14ac:dyDescent="0.2">
      <c r="A537" s="54">
        <v>5122</v>
      </c>
      <c r="B537" s="86" t="s">
        <v>1080</v>
      </c>
      <c r="C537" s="51" t="s">
        <v>1081</v>
      </c>
      <c r="D537" s="240">
        <v>0</v>
      </c>
      <c r="E537" s="240"/>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0">
        <v>0</v>
      </c>
      <c r="E539" s="240"/>
      <c r="F539" s="53" t="str">
        <f t="shared" si="119"/>
        <v>-</v>
      </c>
    </row>
    <row r="540" spans="1:6" ht="12.75" customHeight="1" x14ac:dyDescent="0.2">
      <c r="A540" s="61">
        <v>5133</v>
      </c>
      <c r="B540" s="86" t="s">
        <v>1086</v>
      </c>
      <c r="C540" s="62" t="s">
        <v>1087</v>
      </c>
      <c r="D540" s="240">
        <v>0</v>
      </c>
      <c r="E540" s="240"/>
      <c r="F540" s="53" t="str">
        <f t="shared" si="119"/>
        <v>-</v>
      </c>
    </row>
    <row r="541" spans="1:6" ht="12.75" customHeight="1" x14ac:dyDescent="0.2">
      <c r="A541" s="61">
        <v>5134</v>
      </c>
      <c r="B541" s="86" t="s">
        <v>1088</v>
      </c>
      <c r="C541" s="62" t="s">
        <v>1089</v>
      </c>
      <c r="D541" s="240">
        <v>0</v>
      </c>
      <c r="E541" s="240"/>
      <c r="F541" s="53" t="str">
        <f t="shared" si="119"/>
        <v>-</v>
      </c>
    </row>
    <row r="542" spans="1:6" ht="12.75" customHeight="1" x14ac:dyDescent="0.2">
      <c r="A542" s="54">
        <v>514</v>
      </c>
      <c r="B542" s="231" t="s">
        <v>1090</v>
      </c>
      <c r="C542" s="51" t="s">
        <v>1091</v>
      </c>
      <c r="D542" s="240">
        <v>0</v>
      </c>
      <c r="E542" s="240"/>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0">
        <v>0</v>
      </c>
      <c r="E544" s="240"/>
      <c r="F544" s="53" t="str">
        <f t="shared" si="119"/>
        <v>-</v>
      </c>
    </row>
    <row r="545" spans="1:6" ht="12.75" customHeight="1" x14ac:dyDescent="0.2">
      <c r="A545" s="54">
        <v>5154</v>
      </c>
      <c r="B545" s="86" t="s">
        <v>1096</v>
      </c>
      <c r="C545" s="51" t="s">
        <v>1097</v>
      </c>
      <c r="D545" s="240">
        <v>0</v>
      </c>
      <c r="E545" s="240"/>
      <c r="F545" s="53" t="str">
        <f t="shared" si="119"/>
        <v>-</v>
      </c>
    </row>
    <row r="546" spans="1:6" ht="24" x14ac:dyDescent="0.2">
      <c r="A546" s="54">
        <v>5155</v>
      </c>
      <c r="B546" s="86" t="s">
        <v>1098</v>
      </c>
      <c r="C546" s="51" t="s">
        <v>1099</v>
      </c>
      <c r="D546" s="240">
        <v>0</v>
      </c>
      <c r="E546" s="240"/>
      <c r="F546" s="53" t="str">
        <f t="shared" si="119"/>
        <v>-</v>
      </c>
    </row>
    <row r="547" spans="1:6" ht="12.75" customHeight="1" x14ac:dyDescent="0.2">
      <c r="A547" s="54">
        <v>5156</v>
      </c>
      <c r="B547" s="86" t="s">
        <v>1100</v>
      </c>
      <c r="C547" s="51" t="s">
        <v>1101</v>
      </c>
      <c r="D547" s="240">
        <v>0</v>
      </c>
      <c r="E547" s="240"/>
      <c r="F547" s="53" t="str">
        <f t="shared" si="119"/>
        <v>-</v>
      </c>
    </row>
    <row r="548" spans="1:6" ht="12.75" customHeight="1" x14ac:dyDescent="0.2">
      <c r="A548" s="54">
        <v>5157</v>
      </c>
      <c r="B548" s="86" t="s">
        <v>1102</v>
      </c>
      <c r="C548" s="51" t="s">
        <v>1103</v>
      </c>
      <c r="D548" s="240">
        <v>0</v>
      </c>
      <c r="E548" s="240"/>
      <c r="F548" s="53" t="str">
        <f t="shared" si="119"/>
        <v>-</v>
      </c>
    </row>
    <row r="549" spans="1:6" ht="12.75" customHeight="1" x14ac:dyDescent="0.2">
      <c r="A549" s="54">
        <v>5158</v>
      </c>
      <c r="B549" s="86" t="s">
        <v>1104</v>
      </c>
      <c r="C549" s="51" t="s">
        <v>1105</v>
      </c>
      <c r="D549" s="240">
        <v>0</v>
      </c>
      <c r="E549" s="240"/>
      <c r="F549" s="53" t="str">
        <f t="shared" si="119"/>
        <v>-</v>
      </c>
    </row>
    <row r="550" spans="1:6" ht="24" x14ac:dyDescent="0.2">
      <c r="A550" s="54">
        <v>516</v>
      </c>
      <c r="B550" s="231"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0">
        <v>0</v>
      </c>
      <c r="E551" s="240"/>
      <c r="F551" s="53" t="str">
        <f t="shared" si="119"/>
        <v>-</v>
      </c>
    </row>
    <row r="552" spans="1:6" ht="12.75" customHeight="1" x14ac:dyDescent="0.2">
      <c r="A552" s="54">
        <v>5164</v>
      </c>
      <c r="B552" s="86" t="s">
        <v>1110</v>
      </c>
      <c r="C552" s="51" t="s">
        <v>1111</v>
      </c>
      <c r="D552" s="240">
        <v>0</v>
      </c>
      <c r="E552" s="240"/>
      <c r="F552" s="53" t="str">
        <f t="shared" si="119"/>
        <v>-</v>
      </c>
    </row>
    <row r="553" spans="1:6" ht="12.75" customHeight="1" x14ac:dyDescent="0.2">
      <c r="A553" s="54">
        <v>5165</v>
      </c>
      <c r="B553" s="86" t="s">
        <v>1112</v>
      </c>
      <c r="C553" s="51" t="s">
        <v>1113</v>
      </c>
      <c r="D553" s="240">
        <v>0</v>
      </c>
      <c r="E553" s="240"/>
      <c r="F553" s="53" t="str">
        <f t="shared" si="119"/>
        <v>-</v>
      </c>
    </row>
    <row r="554" spans="1:6" ht="12.75" customHeight="1" x14ac:dyDescent="0.2">
      <c r="A554" s="54">
        <v>5166</v>
      </c>
      <c r="B554" s="86" t="s">
        <v>1114</v>
      </c>
      <c r="C554" s="51" t="s">
        <v>1115</v>
      </c>
      <c r="D554" s="240">
        <v>0</v>
      </c>
      <c r="E554" s="240"/>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0">
        <v>0</v>
      </c>
      <c r="E556" s="240"/>
      <c r="F556" s="53" t="str">
        <f t="shared" si="119"/>
        <v>-</v>
      </c>
    </row>
    <row r="557" spans="1:6" ht="12.75" customHeight="1" x14ac:dyDescent="0.2">
      <c r="A557" s="54">
        <v>5172</v>
      </c>
      <c r="B557" s="86" t="s">
        <v>1120</v>
      </c>
      <c r="C557" s="51" t="s">
        <v>1121</v>
      </c>
      <c r="D557" s="240">
        <v>0</v>
      </c>
      <c r="E557" s="240"/>
      <c r="F557" s="53" t="str">
        <f t="shared" si="119"/>
        <v>-</v>
      </c>
    </row>
    <row r="558" spans="1:6" ht="12.75" customHeight="1" x14ac:dyDescent="0.2">
      <c r="A558" s="54">
        <v>5173</v>
      </c>
      <c r="B558" s="86" t="s">
        <v>1122</v>
      </c>
      <c r="C558" s="51" t="s">
        <v>1123</v>
      </c>
      <c r="D558" s="240">
        <v>0</v>
      </c>
      <c r="E558" s="240"/>
      <c r="F558" s="53" t="str">
        <f t="shared" si="119"/>
        <v>-</v>
      </c>
    </row>
    <row r="559" spans="1:6" ht="12.75" customHeight="1" x14ac:dyDescent="0.2">
      <c r="A559" s="54">
        <v>5174</v>
      </c>
      <c r="B559" s="86" t="s">
        <v>1124</v>
      </c>
      <c r="C559" s="51" t="s">
        <v>1125</v>
      </c>
      <c r="D559" s="240">
        <v>0</v>
      </c>
      <c r="E559" s="240"/>
      <c r="F559" s="53" t="str">
        <f t="shared" si="119"/>
        <v>-</v>
      </c>
    </row>
    <row r="560" spans="1:6" ht="12.75" customHeight="1" x14ac:dyDescent="0.2">
      <c r="A560" s="54">
        <v>5175</v>
      </c>
      <c r="B560" s="86" t="s">
        <v>1126</v>
      </c>
      <c r="C560" s="51" t="s">
        <v>1127</v>
      </c>
      <c r="D560" s="240">
        <v>0</v>
      </c>
      <c r="E560" s="240"/>
      <c r="F560" s="53" t="str">
        <f t="shared" si="119"/>
        <v>-</v>
      </c>
    </row>
    <row r="561" spans="1:6" ht="12.75" customHeight="1" x14ac:dyDescent="0.2">
      <c r="A561" s="54">
        <v>5176</v>
      </c>
      <c r="B561" s="86" t="s">
        <v>1128</v>
      </c>
      <c r="C561" s="51" t="s">
        <v>1129</v>
      </c>
      <c r="D561" s="240">
        <v>0</v>
      </c>
      <c r="E561" s="240"/>
      <c r="F561" s="53" t="str">
        <f t="shared" si="119"/>
        <v>-</v>
      </c>
    </row>
    <row r="562" spans="1:6" ht="24" x14ac:dyDescent="0.2">
      <c r="A562" s="54">
        <v>5177</v>
      </c>
      <c r="B562" s="231" t="s">
        <v>1130</v>
      </c>
      <c r="C562" s="51" t="s">
        <v>1131</v>
      </c>
      <c r="D562" s="240">
        <v>0</v>
      </c>
      <c r="E562" s="240"/>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0">
        <v>0</v>
      </c>
      <c r="E564" s="240"/>
      <c r="F564" s="53" t="str">
        <f t="shared" si="119"/>
        <v>-</v>
      </c>
    </row>
    <row r="565" spans="1:6" ht="12.75" customHeight="1" x14ac:dyDescent="0.2">
      <c r="A565" s="54" t="s">
        <v>1136</v>
      </c>
      <c r="B565" s="86" t="s">
        <v>1137</v>
      </c>
      <c r="C565" s="51" t="s">
        <v>1136</v>
      </c>
      <c r="D565" s="240">
        <v>0</v>
      </c>
      <c r="E565" s="240"/>
      <c r="F565" s="53" t="str">
        <f t="shared" si="119"/>
        <v>-</v>
      </c>
    </row>
    <row r="566" spans="1:6" ht="12.75" customHeight="1" x14ac:dyDescent="0.2">
      <c r="A566" s="54" t="s">
        <v>1138</v>
      </c>
      <c r="B566" s="86" t="s">
        <v>1139</v>
      </c>
      <c r="C566" s="51" t="s">
        <v>1138</v>
      </c>
      <c r="D566" s="240">
        <v>0</v>
      </c>
      <c r="E566" s="240"/>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0">
        <v>0</v>
      </c>
      <c r="E569" s="240"/>
      <c r="F569" s="53" t="str">
        <f t="shared" si="119"/>
        <v>-</v>
      </c>
    </row>
    <row r="570" spans="1:6" ht="12.75" customHeight="1" x14ac:dyDescent="0.2">
      <c r="A570" s="54">
        <v>5212</v>
      </c>
      <c r="B570" s="86" t="s">
        <v>1146</v>
      </c>
      <c r="C570" s="51" t="s">
        <v>1147</v>
      </c>
      <c r="D570" s="240">
        <v>0</v>
      </c>
      <c r="E570" s="240"/>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0">
        <v>0</v>
      </c>
      <c r="E572" s="240"/>
      <c r="F572" s="53" t="str">
        <f t="shared" si="119"/>
        <v>-</v>
      </c>
    </row>
    <row r="573" spans="1:6" ht="12.75" customHeight="1" x14ac:dyDescent="0.2">
      <c r="A573" s="54">
        <v>5222</v>
      </c>
      <c r="B573" s="86" t="s">
        <v>936</v>
      </c>
      <c r="C573" s="51" t="s">
        <v>1151</v>
      </c>
      <c r="D573" s="240">
        <v>0</v>
      </c>
      <c r="E573" s="240"/>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0">
        <v>0</v>
      </c>
      <c r="E575" s="240"/>
      <c r="F575" s="53" t="str">
        <f t="shared" si="119"/>
        <v>-</v>
      </c>
    </row>
    <row r="576" spans="1:6" ht="12.75" customHeight="1" x14ac:dyDescent="0.2">
      <c r="A576" s="54">
        <v>5232</v>
      </c>
      <c r="B576" s="86" t="s">
        <v>942</v>
      </c>
      <c r="C576" s="51" t="s">
        <v>1155</v>
      </c>
      <c r="D576" s="240">
        <v>0</v>
      </c>
      <c r="E576" s="240"/>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0">
        <v>0</v>
      </c>
      <c r="E578" s="240"/>
      <c r="F578" s="53" t="str">
        <f t="shared" si="119"/>
        <v>-</v>
      </c>
    </row>
    <row r="579" spans="1:6" ht="12.75" customHeight="1" x14ac:dyDescent="0.2">
      <c r="A579" s="61">
        <v>5242</v>
      </c>
      <c r="B579" s="86" t="s">
        <v>1060</v>
      </c>
      <c r="C579" s="62" t="s">
        <v>1160</v>
      </c>
      <c r="D579" s="240">
        <v>0</v>
      </c>
      <c r="E579" s="240"/>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1"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0">
        <v>0</v>
      </c>
      <c r="E582" s="240"/>
      <c r="F582" s="53" t="str">
        <f t="shared" si="119"/>
        <v>-</v>
      </c>
    </row>
    <row r="583" spans="1:6" ht="12.75" customHeight="1" x14ac:dyDescent="0.2">
      <c r="A583" s="54">
        <v>5313</v>
      </c>
      <c r="B583" s="86" t="s">
        <v>956</v>
      </c>
      <c r="C583" s="51" t="s">
        <v>1166</v>
      </c>
      <c r="D583" s="240">
        <v>0</v>
      </c>
      <c r="E583" s="240"/>
      <c r="F583" s="53" t="str">
        <f t="shared" si="119"/>
        <v>-</v>
      </c>
    </row>
    <row r="584" spans="1:6" ht="12.75" customHeight="1" x14ac:dyDescent="0.2">
      <c r="A584" s="54">
        <v>5314</v>
      </c>
      <c r="B584" s="86" t="s">
        <v>958</v>
      </c>
      <c r="C584" s="51" t="s">
        <v>1167</v>
      </c>
      <c r="D584" s="240">
        <v>0</v>
      </c>
      <c r="E584" s="240"/>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0">
        <v>0</v>
      </c>
      <c r="E586" s="240"/>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1" t="s">
        <v>1174</v>
      </c>
      <c r="C588" s="51" t="s">
        <v>1175</v>
      </c>
      <c r="D588" s="240">
        <v>0</v>
      </c>
      <c r="E588" s="240"/>
      <c r="F588" s="53" t="str">
        <f t="shared" si="119"/>
        <v>-</v>
      </c>
    </row>
    <row r="589" spans="1:6" ht="12.75" customHeight="1" x14ac:dyDescent="0.2">
      <c r="A589" s="54">
        <v>5332</v>
      </c>
      <c r="B589" s="86" t="s">
        <v>1176</v>
      </c>
      <c r="C589" s="51" t="s">
        <v>1177</v>
      </c>
      <c r="D589" s="240">
        <v>0</v>
      </c>
      <c r="E589" s="240"/>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0">
        <v>0</v>
      </c>
      <c r="E591" s="240"/>
      <c r="F591" s="53" t="str">
        <f t="shared" si="119"/>
        <v>-</v>
      </c>
    </row>
    <row r="592" spans="1:6" ht="12.75" customHeight="1" x14ac:dyDescent="0.2">
      <c r="A592" s="54">
        <v>5342</v>
      </c>
      <c r="B592" s="86" t="s">
        <v>972</v>
      </c>
      <c r="C592" s="51" t="s">
        <v>1182</v>
      </c>
      <c r="D592" s="240">
        <v>0</v>
      </c>
      <c r="E592" s="240"/>
      <c r="F592" s="53" t="str">
        <f t="shared" si="119"/>
        <v>-</v>
      </c>
    </row>
    <row r="593" spans="1:6" ht="24" x14ac:dyDescent="0.2">
      <c r="A593" s="54">
        <v>54</v>
      </c>
      <c r="B593" s="231"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0">
        <v>0</v>
      </c>
      <c r="E595" s="240"/>
      <c r="F595" s="53" t="str">
        <f t="shared" si="119"/>
        <v>-</v>
      </c>
    </row>
    <row r="596" spans="1:6" ht="12.75" customHeight="1" x14ac:dyDescent="0.2">
      <c r="A596" s="54">
        <v>5414</v>
      </c>
      <c r="B596" s="86" t="s">
        <v>1189</v>
      </c>
      <c r="C596" s="51" t="s">
        <v>1190</v>
      </c>
      <c r="D596" s="240">
        <v>0</v>
      </c>
      <c r="E596" s="240"/>
      <c r="F596" s="53" t="str">
        <f t="shared" si="119"/>
        <v>-</v>
      </c>
    </row>
    <row r="597" spans="1:6" ht="12.75" customHeight="1" x14ac:dyDescent="0.2">
      <c r="A597" s="54">
        <v>5415</v>
      </c>
      <c r="B597" s="86" t="s">
        <v>1191</v>
      </c>
      <c r="C597" s="51" t="s">
        <v>1192</v>
      </c>
      <c r="D597" s="240">
        <v>0</v>
      </c>
      <c r="E597" s="240"/>
      <c r="F597" s="53" t="str">
        <f t="shared" si="119"/>
        <v>-</v>
      </c>
    </row>
    <row r="598" spans="1:6" ht="12.75" customHeight="1" x14ac:dyDescent="0.2">
      <c r="A598" s="54">
        <v>5416</v>
      </c>
      <c r="B598" s="86" t="s">
        <v>1193</v>
      </c>
      <c r="C598" s="51" t="s">
        <v>1194</v>
      </c>
      <c r="D598" s="240">
        <v>0</v>
      </c>
      <c r="E598" s="240"/>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0">
        <v>0</v>
      </c>
      <c r="E600" s="240"/>
      <c r="F600" s="53" t="str">
        <f t="shared" si="119"/>
        <v>-</v>
      </c>
    </row>
    <row r="601" spans="1:6" ht="24" x14ac:dyDescent="0.2">
      <c r="A601" s="54">
        <v>5423</v>
      </c>
      <c r="B601" s="86" t="s">
        <v>1199</v>
      </c>
      <c r="C601" s="51" t="s">
        <v>1200</v>
      </c>
      <c r="D601" s="240">
        <v>0</v>
      </c>
      <c r="E601" s="240"/>
      <c r="F601" s="53" t="str">
        <f t="shared" si="119"/>
        <v>-</v>
      </c>
    </row>
    <row r="602" spans="1:6" ht="24" x14ac:dyDescent="0.2">
      <c r="A602" s="54">
        <v>5424</v>
      </c>
      <c r="B602" s="86" t="s">
        <v>1201</v>
      </c>
      <c r="C602" s="51" t="s">
        <v>1202</v>
      </c>
      <c r="D602" s="240">
        <v>0</v>
      </c>
      <c r="E602" s="240"/>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0">
        <v>0</v>
      </c>
      <c r="E604" s="240"/>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0">
        <v>0</v>
      </c>
      <c r="E606" s="240"/>
      <c r="F606" s="53" t="str">
        <f t="shared" si="119"/>
        <v>-</v>
      </c>
    </row>
    <row r="607" spans="1:6" ht="24" x14ac:dyDescent="0.2">
      <c r="A607" s="54">
        <v>5444</v>
      </c>
      <c r="B607" s="231" t="s">
        <v>1211</v>
      </c>
      <c r="C607" s="51" t="s">
        <v>1212</v>
      </c>
      <c r="D607" s="240">
        <v>0</v>
      </c>
      <c r="E607" s="240"/>
      <c r="F607" s="53" t="str">
        <f t="shared" si="119"/>
        <v>-</v>
      </c>
    </row>
    <row r="608" spans="1:6" ht="24" x14ac:dyDescent="0.2">
      <c r="A608" s="61">
        <v>5445</v>
      </c>
      <c r="B608" s="86" t="s">
        <v>1213</v>
      </c>
      <c r="C608" s="62" t="s">
        <v>1214</v>
      </c>
      <c r="D608" s="240">
        <v>0</v>
      </c>
      <c r="E608" s="240"/>
      <c r="F608" s="53" t="str">
        <f t="shared" si="119"/>
        <v>-</v>
      </c>
    </row>
    <row r="609" spans="1:6" ht="12.75" customHeight="1" x14ac:dyDescent="0.2">
      <c r="A609" s="54">
        <v>5446</v>
      </c>
      <c r="B609" s="86" t="s">
        <v>1215</v>
      </c>
      <c r="C609" s="51" t="s">
        <v>1216</v>
      </c>
      <c r="D609" s="240">
        <v>0</v>
      </c>
      <c r="E609" s="240"/>
      <c r="F609" s="53" t="str">
        <f t="shared" si="119"/>
        <v>-</v>
      </c>
    </row>
    <row r="610" spans="1:6" ht="12.75" customHeight="1" x14ac:dyDescent="0.2">
      <c r="A610" s="54">
        <v>5447</v>
      </c>
      <c r="B610" s="86" t="s">
        <v>1217</v>
      </c>
      <c r="C610" s="51" t="s">
        <v>1218</v>
      </c>
      <c r="D610" s="240">
        <v>0</v>
      </c>
      <c r="E610" s="240"/>
      <c r="F610" s="53" t="str">
        <f t="shared" si="119"/>
        <v>-</v>
      </c>
    </row>
    <row r="611" spans="1:6" ht="24" x14ac:dyDescent="0.2">
      <c r="A611" s="54">
        <v>5448</v>
      </c>
      <c r="B611" s="86" t="s">
        <v>1219</v>
      </c>
      <c r="C611" s="51" t="s">
        <v>1220</v>
      </c>
      <c r="D611" s="240">
        <v>0</v>
      </c>
      <c r="E611" s="240"/>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1" t="s">
        <v>1223</v>
      </c>
      <c r="C613" s="51" t="s">
        <v>1224</v>
      </c>
      <c r="D613" s="240">
        <v>0</v>
      </c>
      <c r="E613" s="240"/>
      <c r="F613" s="53" t="str">
        <f t="shared" si="119"/>
        <v>-</v>
      </c>
    </row>
    <row r="614" spans="1:6" ht="12.75" customHeight="1" x14ac:dyDescent="0.2">
      <c r="A614" s="54">
        <v>5454</v>
      </c>
      <c r="B614" s="86" t="s">
        <v>1225</v>
      </c>
      <c r="C614" s="51" t="s">
        <v>1226</v>
      </c>
      <c r="D614" s="240">
        <v>0</v>
      </c>
      <c r="E614" s="240"/>
      <c r="F614" s="53" t="str">
        <f t="shared" si="119"/>
        <v>-</v>
      </c>
    </row>
    <row r="615" spans="1:6" ht="12.75" customHeight="1" x14ac:dyDescent="0.2">
      <c r="A615" s="54">
        <v>5455</v>
      </c>
      <c r="B615" s="86" t="s">
        <v>1227</v>
      </c>
      <c r="C615" s="51" t="s">
        <v>1228</v>
      </c>
      <c r="D615" s="240">
        <v>0</v>
      </c>
      <c r="E615" s="240"/>
      <c r="F615" s="53" t="str">
        <f t="shared" si="119"/>
        <v>-</v>
      </c>
    </row>
    <row r="616" spans="1:6" ht="12.75" customHeight="1" x14ac:dyDescent="0.2">
      <c r="A616" s="54">
        <v>5456</v>
      </c>
      <c r="B616" s="86" t="s">
        <v>1229</v>
      </c>
      <c r="C616" s="51" t="s">
        <v>1230</v>
      </c>
      <c r="D616" s="240">
        <v>0</v>
      </c>
      <c r="E616" s="240"/>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0">
        <v>0</v>
      </c>
      <c r="E618" s="240"/>
      <c r="F618" s="53" t="str">
        <f t="shared" si="119"/>
        <v>-</v>
      </c>
    </row>
    <row r="619" spans="1:6" ht="12.75" customHeight="1" x14ac:dyDescent="0.2">
      <c r="A619" s="54">
        <v>5472</v>
      </c>
      <c r="B619" s="86" t="s">
        <v>1235</v>
      </c>
      <c r="C619" s="51" t="s">
        <v>1236</v>
      </c>
      <c r="D619" s="240">
        <v>0</v>
      </c>
      <c r="E619" s="240"/>
      <c r="F619" s="53" t="str">
        <f t="shared" si="119"/>
        <v>-</v>
      </c>
    </row>
    <row r="620" spans="1:6" ht="12.75" customHeight="1" x14ac:dyDescent="0.2">
      <c r="A620" s="54">
        <v>5473</v>
      </c>
      <c r="B620" s="86" t="s">
        <v>1237</v>
      </c>
      <c r="C620" s="51" t="s">
        <v>1238</v>
      </c>
      <c r="D620" s="240">
        <v>0</v>
      </c>
      <c r="E620" s="240"/>
      <c r="F620" s="53" t="str">
        <f t="shared" si="119"/>
        <v>-</v>
      </c>
    </row>
    <row r="621" spans="1:6" ht="12.75" customHeight="1" x14ac:dyDescent="0.2">
      <c r="A621" s="54">
        <v>5474</v>
      </c>
      <c r="B621" s="86" t="s">
        <v>1239</v>
      </c>
      <c r="C621" s="51" t="s">
        <v>1240</v>
      </c>
      <c r="D621" s="240">
        <v>0</v>
      </c>
      <c r="E621" s="240"/>
      <c r="F621" s="53" t="str">
        <f t="shared" si="119"/>
        <v>-</v>
      </c>
    </row>
    <row r="622" spans="1:6" ht="12.75" customHeight="1" x14ac:dyDescent="0.2">
      <c r="A622" s="54">
        <v>5475</v>
      </c>
      <c r="B622" s="86" t="s">
        <v>1241</v>
      </c>
      <c r="C622" s="51" t="s">
        <v>1242</v>
      </c>
      <c r="D622" s="240">
        <v>0</v>
      </c>
      <c r="E622" s="240"/>
      <c r="F622" s="53" t="str">
        <f t="shared" si="119"/>
        <v>-</v>
      </c>
    </row>
    <row r="623" spans="1:6" ht="24" x14ac:dyDescent="0.2">
      <c r="A623" s="54">
        <v>5476</v>
      </c>
      <c r="B623" s="86" t="s">
        <v>1243</v>
      </c>
      <c r="C623" s="51" t="s">
        <v>1244</v>
      </c>
      <c r="D623" s="240">
        <v>0</v>
      </c>
      <c r="E623" s="240"/>
      <c r="F623" s="53" t="str">
        <f t="shared" si="119"/>
        <v>-</v>
      </c>
    </row>
    <row r="624" spans="1:6" ht="24" x14ac:dyDescent="0.2">
      <c r="A624" s="54">
        <v>5477</v>
      </c>
      <c r="B624" s="86" t="s">
        <v>1245</v>
      </c>
      <c r="C624" s="51" t="s">
        <v>1246</v>
      </c>
      <c r="D624" s="240">
        <v>0</v>
      </c>
      <c r="E624" s="240"/>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0">
        <v>0</v>
      </c>
      <c r="E627" s="240"/>
      <c r="F627" s="53" t="str">
        <f t="shared" si="119"/>
        <v>-</v>
      </c>
    </row>
    <row r="628" spans="1:6" ht="12.75" customHeight="1" x14ac:dyDescent="0.2">
      <c r="A628" s="54">
        <v>5512</v>
      </c>
      <c r="B628" s="86" t="s">
        <v>1253</v>
      </c>
      <c r="C628" s="51" t="s">
        <v>1254</v>
      </c>
      <c r="D628" s="240">
        <v>0</v>
      </c>
      <c r="E628" s="240"/>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0">
        <v>0</v>
      </c>
      <c r="E630" s="240"/>
      <c r="F630" s="53" t="str">
        <f t="shared" si="119"/>
        <v>-</v>
      </c>
    </row>
    <row r="631" spans="1:6" ht="12.75" customHeight="1" x14ac:dyDescent="0.2">
      <c r="A631" s="54">
        <v>5522</v>
      </c>
      <c r="B631" s="86" t="s">
        <v>1259</v>
      </c>
      <c r="C631" s="51" t="s">
        <v>1260</v>
      </c>
      <c r="D631" s="240">
        <v>0</v>
      </c>
      <c r="E631" s="240"/>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1" t="s">
        <v>1263</v>
      </c>
      <c r="C633" s="51" t="s">
        <v>1264</v>
      </c>
      <c r="D633" s="240">
        <v>0</v>
      </c>
      <c r="E633" s="240"/>
      <c r="F633" s="53" t="str">
        <f t="shared" si="119"/>
        <v>-</v>
      </c>
    </row>
    <row r="634" spans="1:6" ht="12.75" customHeight="1" x14ac:dyDescent="0.2">
      <c r="A634" s="54">
        <v>5532</v>
      </c>
      <c r="B634" s="86" t="s">
        <v>1265</v>
      </c>
      <c r="C634" s="51" t="s">
        <v>1266</v>
      </c>
      <c r="D634" s="240">
        <v>0</v>
      </c>
      <c r="E634" s="240"/>
      <c r="F634" s="53" t="str">
        <f t="shared" si="119"/>
        <v>-</v>
      </c>
    </row>
    <row r="635" spans="1:6" ht="12.75" customHeight="1" x14ac:dyDescent="0.2">
      <c r="A635" s="54" t="s">
        <v>608</v>
      </c>
      <c r="B635" s="86" t="s">
        <v>1267</v>
      </c>
      <c r="C635" s="51" t="s">
        <v>1268</v>
      </c>
      <c r="D635" s="52">
        <f t="shared" ref="D635:E635" si="178">IF(D420-D528&gt;=0,D420-D528,0)</f>
        <v>0</v>
      </c>
      <c r="E635" s="52">
        <f t="shared" si="178"/>
        <v>4000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0">
        <v>0</v>
      </c>
      <c r="E637" s="240"/>
      <c r="F637" s="53" t="str">
        <f t="shared" si="119"/>
        <v>-</v>
      </c>
    </row>
    <row r="638" spans="1:6" ht="12.75" customHeight="1" x14ac:dyDescent="0.2">
      <c r="A638" s="54">
        <v>92223</v>
      </c>
      <c r="B638" s="86" t="s">
        <v>1273</v>
      </c>
      <c r="C638" s="51" t="s">
        <v>1274</v>
      </c>
      <c r="D638" s="240">
        <v>0</v>
      </c>
      <c r="E638" s="240"/>
      <c r="F638" s="53" t="str">
        <f t="shared" si="119"/>
        <v>-</v>
      </c>
    </row>
    <row r="639" spans="1:6" ht="12.75" customHeight="1" x14ac:dyDescent="0.2">
      <c r="A639" s="54" t="s">
        <v>608</v>
      </c>
      <c r="B639" s="86" t="s">
        <v>1275</v>
      </c>
      <c r="C639" s="51" t="s">
        <v>1276</v>
      </c>
      <c r="D639" s="52">
        <f t="shared" ref="D639:E639" si="180">D412+D420</f>
        <v>693626.73</v>
      </c>
      <c r="E639" s="52">
        <f t="shared" si="180"/>
        <v>556174.28999999992</v>
      </c>
      <c r="F639" s="53">
        <f t="shared" si="119"/>
        <v>80.183514554002258</v>
      </c>
    </row>
    <row r="640" spans="1:6" ht="12.75" customHeight="1" x14ac:dyDescent="0.2">
      <c r="A640" s="54" t="s">
        <v>608</v>
      </c>
      <c r="B640" s="86" t="s">
        <v>1277</v>
      </c>
      <c r="C640" s="51" t="s">
        <v>1278</v>
      </c>
      <c r="D640" s="52">
        <f t="shared" ref="D640:E640" si="181">D413+D528</f>
        <v>322326.17000000004</v>
      </c>
      <c r="E640" s="52">
        <f t="shared" si="181"/>
        <v>640966.66999999993</v>
      </c>
      <c r="F640" s="53">
        <f t="shared" si="119"/>
        <v>198.85654025548092</v>
      </c>
    </row>
    <row r="641" spans="1:6" ht="12.75" customHeight="1" x14ac:dyDescent="0.2">
      <c r="A641" s="54" t="s">
        <v>608</v>
      </c>
      <c r="B641" s="86" t="s">
        <v>1279</v>
      </c>
      <c r="C641" s="51" t="s">
        <v>1280</v>
      </c>
      <c r="D641" s="52">
        <f t="shared" ref="D641:E641" si="182">IF(D639&gt;=D640,D639-D640,0)</f>
        <v>371300.55999999994</v>
      </c>
      <c r="E641" s="52">
        <f t="shared" si="182"/>
        <v>0</v>
      </c>
      <c r="F641" s="53">
        <f t="shared" si="119"/>
        <v>0</v>
      </c>
    </row>
    <row r="642" spans="1:6" ht="12.75" customHeight="1" x14ac:dyDescent="0.2">
      <c r="A642" s="54" t="s">
        <v>608</v>
      </c>
      <c r="B642" s="86" t="s">
        <v>1281</v>
      </c>
      <c r="C642" s="51" t="s">
        <v>1282</v>
      </c>
      <c r="D642" s="52">
        <f t="shared" ref="D642:E642" si="183">IF(D640&gt;=D639,D640-D639,0)</f>
        <v>0</v>
      </c>
      <c r="E642" s="52">
        <f t="shared" si="183"/>
        <v>84792.38</v>
      </c>
      <c r="F642" s="53" t="str">
        <f t="shared" si="119"/>
        <v>-</v>
      </c>
    </row>
    <row r="643" spans="1:6" ht="24" x14ac:dyDescent="0.2">
      <c r="A643" s="61" t="s">
        <v>1283</v>
      </c>
      <c r="B643" s="86" t="s">
        <v>1284</v>
      </c>
      <c r="C643" s="62" t="s">
        <v>1283</v>
      </c>
      <c r="D643" s="52">
        <f t="shared" ref="D643:E643" si="184">IF(D416-D417+D637-D638&gt;=0,D416-D417+D637-D638,0)</f>
        <v>517756.04999999981</v>
      </c>
      <c r="E643" s="52">
        <f t="shared" si="184"/>
        <v>978275.69</v>
      </c>
      <c r="F643" s="53">
        <f t="shared" si="119"/>
        <v>188.94529383094613</v>
      </c>
    </row>
    <row r="644" spans="1:6" ht="24" x14ac:dyDescent="0.2">
      <c r="A644" s="61" t="s">
        <v>1285</v>
      </c>
      <c r="B644" s="86" t="s">
        <v>1286</v>
      </c>
      <c r="C644" s="62" t="s">
        <v>1285</v>
      </c>
      <c r="D644" s="52">
        <f t="shared" ref="D644:E644" si="185">IF(D417-D416+D638-D637&gt;=0,D417-D416+D638-D637,0)</f>
        <v>0</v>
      </c>
      <c r="E644" s="52">
        <f t="shared" si="185"/>
        <v>0</v>
      </c>
      <c r="F644" s="53" t="str">
        <f t="shared" si="119"/>
        <v>-</v>
      </c>
    </row>
    <row r="645" spans="1:6" ht="24" x14ac:dyDescent="0.2">
      <c r="A645" s="54" t="s">
        <v>608</v>
      </c>
      <c r="B645" s="86" t="s">
        <v>1287</v>
      </c>
      <c r="C645" s="51" t="s">
        <v>1288</v>
      </c>
      <c r="D645" s="52">
        <f t="shared" ref="D645:E645" si="186">IF(D641+D643-D642-D644&gt;=0,D641+D643-D642-D644,0)</f>
        <v>889056.60999999975</v>
      </c>
      <c r="E645" s="52">
        <f t="shared" si="186"/>
        <v>893483.30999999994</v>
      </c>
      <c r="F645" s="53">
        <f t="shared" si="119"/>
        <v>100.49790980126679</v>
      </c>
    </row>
    <row r="646" spans="1:6" ht="24" x14ac:dyDescent="0.2">
      <c r="A646" s="54" t="s">
        <v>608</v>
      </c>
      <c r="B646" s="86" t="s">
        <v>1289</v>
      </c>
      <c r="C646" s="51" t="s">
        <v>1290</v>
      </c>
      <c r="D646" s="52">
        <f t="shared" ref="D646:E646" si="187">IF(D642+D644-D641-D643&gt;=0,D642+D644-D641-D643,0)</f>
        <v>0</v>
      </c>
      <c r="E646" s="52">
        <f t="shared" si="187"/>
        <v>0</v>
      </c>
      <c r="F646" s="53" t="str">
        <f t="shared" si="119"/>
        <v>-</v>
      </c>
    </row>
    <row r="647" spans="1:6" ht="24" x14ac:dyDescent="0.2">
      <c r="A647" s="56" t="s">
        <v>1291</v>
      </c>
      <c r="B647" s="232" t="s">
        <v>1292</v>
      </c>
      <c r="C647" s="57" t="s">
        <v>1291</v>
      </c>
      <c r="D647" s="241">
        <v>0</v>
      </c>
      <c r="E647" s="241"/>
      <c r="F647" s="58" t="str">
        <f t="shared" si="119"/>
        <v>-</v>
      </c>
    </row>
    <row r="648" spans="1:6" s="76" customFormat="1" ht="20.100000000000001" customHeight="1" x14ac:dyDescent="0.2">
      <c r="A648" s="340" t="s">
        <v>1293</v>
      </c>
      <c r="B648" s="341"/>
      <c r="C648" s="219"/>
      <c r="D648" s="59"/>
      <c r="E648" s="59"/>
      <c r="F648" s="60"/>
    </row>
    <row r="649" spans="1:6" ht="12.75" customHeight="1" x14ac:dyDescent="0.2">
      <c r="A649" s="54">
        <v>11</v>
      </c>
      <c r="B649" s="86" t="s">
        <v>1294</v>
      </c>
      <c r="C649" s="51" t="s">
        <v>1295</v>
      </c>
      <c r="D649" s="240">
        <v>531396.31999999995</v>
      </c>
      <c r="E649" s="240">
        <v>983209.5</v>
      </c>
      <c r="F649" s="53">
        <f t="shared" ref="F649:F724" si="188">IF(D649&lt;&gt;0,IF(E649/D649&gt;=100,"&gt;&gt;100",E649/D649*100),"-")</f>
        <v>185.02376907691044</v>
      </c>
    </row>
    <row r="650" spans="1:6" ht="12.75" customHeight="1" x14ac:dyDescent="0.2">
      <c r="A650" s="54" t="s">
        <v>1296</v>
      </c>
      <c r="B650" s="86" t="s">
        <v>1297</v>
      </c>
      <c r="C650" s="51" t="s">
        <v>1296</v>
      </c>
      <c r="D650" s="240">
        <v>705806.38</v>
      </c>
      <c r="E650" s="240">
        <v>568916.09</v>
      </c>
      <c r="F650" s="53">
        <f t="shared" si="188"/>
        <v>80.605121478216162</v>
      </c>
    </row>
    <row r="651" spans="1:6" ht="12.75" customHeight="1" x14ac:dyDescent="0.2">
      <c r="A651" s="54" t="s">
        <v>1298</v>
      </c>
      <c r="B651" s="86" t="s">
        <v>1299</v>
      </c>
      <c r="C651" s="51" t="s">
        <v>1298</v>
      </c>
      <c r="D651" s="240">
        <v>360001.56</v>
      </c>
      <c r="E651" s="240">
        <v>646738.29</v>
      </c>
      <c r="F651" s="53">
        <f t="shared" si="188"/>
        <v>179.64874652209841</v>
      </c>
    </row>
    <row r="652" spans="1:6" ht="24" x14ac:dyDescent="0.2">
      <c r="A652" s="54">
        <v>11</v>
      </c>
      <c r="B652" s="86" t="s">
        <v>1300</v>
      </c>
      <c r="C652" s="51" t="s">
        <v>1301</v>
      </c>
      <c r="D652" s="52">
        <f t="shared" ref="D652:E652" si="189">+D649+D650-D651</f>
        <v>877201.1399999999</v>
      </c>
      <c r="E652" s="52">
        <f t="shared" si="189"/>
        <v>905387.29999999981</v>
      </c>
      <c r="F652" s="53">
        <f t="shared" si="188"/>
        <v>103.21319235859634</v>
      </c>
    </row>
    <row r="653" spans="1:6" ht="24" x14ac:dyDescent="0.2">
      <c r="A653" s="54" t="s">
        <v>608</v>
      </c>
      <c r="B653" s="86" t="s">
        <v>1302</v>
      </c>
      <c r="C653" s="51" t="s">
        <v>1303</v>
      </c>
      <c r="D653" s="260">
        <v>4</v>
      </c>
      <c r="E653" s="260">
        <v>4</v>
      </c>
      <c r="F653" s="53">
        <f t="shared" si="188"/>
        <v>100</v>
      </c>
    </row>
    <row r="654" spans="1:6" ht="24" x14ac:dyDescent="0.2">
      <c r="A654" s="54" t="s">
        <v>608</v>
      </c>
      <c r="B654" s="86" t="s">
        <v>1304</v>
      </c>
      <c r="C654" s="51" t="s">
        <v>1305</v>
      </c>
      <c r="D654" s="260">
        <v>0</v>
      </c>
      <c r="E654" s="260"/>
      <c r="F654" s="53" t="str">
        <f t="shared" si="188"/>
        <v>-</v>
      </c>
    </row>
    <row r="655" spans="1:6" ht="12.75" customHeight="1" x14ac:dyDescent="0.2">
      <c r="A655" s="54" t="s">
        <v>608</v>
      </c>
      <c r="B655" s="86" t="s">
        <v>1306</v>
      </c>
      <c r="C655" s="51" t="s">
        <v>1307</v>
      </c>
      <c r="D655" s="260">
        <v>4</v>
      </c>
      <c r="E655" s="260">
        <v>4</v>
      </c>
      <c r="F655" s="53">
        <f t="shared" si="188"/>
        <v>100</v>
      </c>
    </row>
    <row r="656" spans="1:6" ht="12.75" customHeight="1" x14ac:dyDescent="0.2">
      <c r="A656" s="54" t="s">
        <v>608</v>
      </c>
      <c r="B656" s="86" t="s">
        <v>1308</v>
      </c>
      <c r="C656" s="51" t="s">
        <v>1309</v>
      </c>
      <c r="D656" s="260">
        <v>0</v>
      </c>
      <c r="E656" s="260"/>
      <c r="F656" s="53" t="str">
        <f t="shared" si="188"/>
        <v>-</v>
      </c>
    </row>
    <row r="657" spans="1:6" ht="24" x14ac:dyDescent="0.2">
      <c r="A657" s="54" t="s">
        <v>1310</v>
      </c>
      <c r="B657" s="86" t="s">
        <v>1311</v>
      </c>
      <c r="C657" s="51" t="s">
        <v>1312</v>
      </c>
      <c r="D657" s="240">
        <v>0</v>
      </c>
      <c r="E657" s="240"/>
      <c r="F657" s="53" t="str">
        <f t="shared" si="188"/>
        <v>-</v>
      </c>
    </row>
    <row r="658" spans="1:6" ht="12.75" customHeight="1" x14ac:dyDescent="0.2">
      <c r="A658" s="54">
        <v>61315</v>
      </c>
      <c r="B658" s="86" t="s">
        <v>1313</v>
      </c>
      <c r="C658" s="51" t="s">
        <v>1314</v>
      </c>
      <c r="D658" s="240">
        <v>0</v>
      </c>
      <c r="E658" s="240"/>
      <c r="F658" s="53" t="str">
        <f t="shared" si="188"/>
        <v>-</v>
      </c>
    </row>
    <row r="659" spans="1:6" ht="12.75" customHeight="1" x14ac:dyDescent="0.2">
      <c r="A659" s="54">
        <v>61451</v>
      </c>
      <c r="B659" s="86" t="s">
        <v>1315</v>
      </c>
      <c r="C659" s="51" t="s">
        <v>1316</v>
      </c>
      <c r="D659" s="240">
        <v>0</v>
      </c>
      <c r="E659" s="240"/>
      <c r="F659" s="53" t="str">
        <f t="shared" si="188"/>
        <v>-</v>
      </c>
    </row>
    <row r="660" spans="1:6" ht="12.75" customHeight="1" x14ac:dyDescent="0.2">
      <c r="A660" s="54">
        <v>61453</v>
      </c>
      <c r="B660" s="86" t="s">
        <v>1317</v>
      </c>
      <c r="C660" s="51" t="s">
        <v>1318</v>
      </c>
      <c r="D660" s="240">
        <v>0</v>
      </c>
      <c r="E660" s="240"/>
      <c r="F660" s="53" t="str">
        <f t="shared" si="188"/>
        <v>-</v>
      </c>
    </row>
    <row r="661" spans="1:6" ht="12.75" customHeight="1" x14ac:dyDescent="0.2">
      <c r="A661" s="54">
        <v>63311</v>
      </c>
      <c r="B661" s="86" t="s">
        <v>1319</v>
      </c>
      <c r="C661" s="51" t="s">
        <v>1320</v>
      </c>
      <c r="D661" s="240">
        <v>269915.68</v>
      </c>
      <c r="E661" s="240">
        <v>258113.52</v>
      </c>
      <c r="F661" s="53">
        <f t="shared" si="188"/>
        <v>95.627464102863541</v>
      </c>
    </row>
    <row r="662" spans="1:6" ht="12.75" customHeight="1" x14ac:dyDescent="0.2">
      <c r="A662" s="54">
        <v>63312</v>
      </c>
      <c r="B662" s="86" t="s">
        <v>1321</v>
      </c>
      <c r="C662" s="51" t="s">
        <v>1322</v>
      </c>
      <c r="D662" s="240">
        <v>39.81</v>
      </c>
      <c r="E662" s="240"/>
      <c r="F662" s="53">
        <f t="shared" si="188"/>
        <v>0</v>
      </c>
    </row>
    <row r="663" spans="1:6" ht="12.75" customHeight="1" x14ac:dyDescent="0.2">
      <c r="A663" s="54">
        <v>63313</v>
      </c>
      <c r="B663" s="86" t="s">
        <v>1323</v>
      </c>
      <c r="C663" s="51" t="s">
        <v>1324</v>
      </c>
      <c r="D663" s="240">
        <v>0</v>
      </c>
      <c r="E663" s="240"/>
      <c r="F663" s="53" t="str">
        <f t="shared" si="188"/>
        <v>-</v>
      </c>
    </row>
    <row r="664" spans="1:6" ht="12.75" customHeight="1" x14ac:dyDescent="0.2">
      <c r="A664" s="54">
        <v>63314</v>
      </c>
      <c r="B664" s="86" t="s">
        <v>1325</v>
      </c>
      <c r="C664" s="51" t="s">
        <v>1326</v>
      </c>
      <c r="D664" s="240">
        <v>0</v>
      </c>
      <c r="E664" s="240"/>
      <c r="F664" s="53" t="str">
        <f t="shared" si="188"/>
        <v>-</v>
      </c>
    </row>
    <row r="665" spans="1:6" ht="12.75" customHeight="1" x14ac:dyDescent="0.2">
      <c r="A665" s="54">
        <v>63321</v>
      </c>
      <c r="B665" s="86" t="s">
        <v>1327</v>
      </c>
      <c r="C665" s="51" t="s">
        <v>1328</v>
      </c>
      <c r="D665" s="240">
        <v>4992.04</v>
      </c>
      <c r="E665" s="240"/>
      <c r="F665" s="53">
        <f t="shared" si="188"/>
        <v>0</v>
      </c>
    </row>
    <row r="666" spans="1:6" ht="12.75" customHeight="1" x14ac:dyDescent="0.2">
      <c r="A666" s="54">
        <v>63322</v>
      </c>
      <c r="B666" s="86" t="s">
        <v>1329</v>
      </c>
      <c r="C666" s="51" t="s">
        <v>1330</v>
      </c>
      <c r="D666" s="240">
        <v>0</v>
      </c>
      <c r="E666" s="240"/>
      <c r="F666" s="53" t="str">
        <f t="shared" si="188"/>
        <v>-</v>
      </c>
    </row>
    <row r="667" spans="1:6" ht="12.75" customHeight="1" x14ac:dyDescent="0.2">
      <c r="A667" s="54">
        <v>63323</v>
      </c>
      <c r="B667" s="86" t="s">
        <v>1331</v>
      </c>
      <c r="C667" s="51" t="s">
        <v>1332</v>
      </c>
      <c r="D667" s="240">
        <v>0</v>
      </c>
      <c r="E667" s="240"/>
      <c r="F667" s="53" t="str">
        <f t="shared" si="188"/>
        <v>-</v>
      </c>
    </row>
    <row r="668" spans="1:6" ht="12.75" customHeight="1" x14ac:dyDescent="0.2">
      <c r="A668" s="54">
        <v>63324</v>
      </c>
      <c r="B668" s="86" t="s">
        <v>1333</v>
      </c>
      <c r="C668" s="51" t="s">
        <v>1334</v>
      </c>
      <c r="D668" s="240">
        <v>0</v>
      </c>
      <c r="E668" s="240"/>
      <c r="F668" s="53" t="str">
        <f t="shared" si="188"/>
        <v>-</v>
      </c>
    </row>
    <row r="669" spans="1:6" ht="12.75" customHeight="1" x14ac:dyDescent="0.2">
      <c r="A669" s="54">
        <v>63414</v>
      </c>
      <c r="B669" s="86" t="s">
        <v>1335</v>
      </c>
      <c r="C669" s="51" t="s">
        <v>1336</v>
      </c>
      <c r="D669" s="240">
        <v>3255.83</v>
      </c>
      <c r="E669" s="240">
        <v>4052.64</v>
      </c>
      <c r="F669" s="53">
        <f t="shared" si="188"/>
        <v>124.47332938144804</v>
      </c>
    </row>
    <row r="670" spans="1:6" ht="12.75" customHeight="1" x14ac:dyDescent="0.2">
      <c r="A670" s="54">
        <v>63415</v>
      </c>
      <c r="B670" s="86" t="s">
        <v>1337</v>
      </c>
      <c r="C670" s="51" t="s">
        <v>1338</v>
      </c>
      <c r="D670" s="240">
        <v>0</v>
      </c>
      <c r="E670" s="240"/>
      <c r="F670" s="53" t="str">
        <f t="shared" si="188"/>
        <v>-</v>
      </c>
    </row>
    <row r="671" spans="1:6" ht="24" x14ac:dyDescent="0.2">
      <c r="A671" s="54">
        <v>63416</v>
      </c>
      <c r="B671" s="231" t="s">
        <v>1339</v>
      </c>
      <c r="C671" s="51" t="s">
        <v>1340</v>
      </c>
      <c r="D671" s="240">
        <v>0</v>
      </c>
      <c r="E671" s="240"/>
      <c r="F671" s="53" t="str">
        <f t="shared" si="188"/>
        <v>-</v>
      </c>
    </row>
    <row r="672" spans="1:6" ht="12.75" customHeight="1" x14ac:dyDescent="0.2">
      <c r="A672" s="54">
        <v>63424</v>
      </c>
      <c r="B672" s="86" t="s">
        <v>1341</v>
      </c>
      <c r="C672" s="51" t="s">
        <v>1342</v>
      </c>
      <c r="D672" s="240">
        <v>0</v>
      </c>
      <c r="E672" s="240"/>
      <c r="F672" s="53" t="str">
        <f t="shared" si="188"/>
        <v>-</v>
      </c>
    </row>
    <row r="673" spans="1:6" ht="12.75" customHeight="1" x14ac:dyDescent="0.2">
      <c r="A673" s="54">
        <v>63425</v>
      </c>
      <c r="B673" s="86" t="s">
        <v>1343</v>
      </c>
      <c r="C673" s="51" t="s">
        <v>1344</v>
      </c>
      <c r="D673" s="240">
        <v>0</v>
      </c>
      <c r="E673" s="240"/>
      <c r="F673" s="53" t="str">
        <f t="shared" si="188"/>
        <v>-</v>
      </c>
    </row>
    <row r="674" spans="1:6" ht="24" x14ac:dyDescent="0.2">
      <c r="A674" s="54">
        <v>63426</v>
      </c>
      <c r="B674" s="231" t="s">
        <v>1345</v>
      </c>
      <c r="C674" s="51" t="s">
        <v>1346</v>
      </c>
      <c r="D674" s="240">
        <v>0</v>
      </c>
      <c r="E674" s="240"/>
      <c r="F674" s="53" t="str">
        <f t="shared" si="188"/>
        <v>-</v>
      </c>
    </row>
    <row r="675" spans="1:6" ht="24" x14ac:dyDescent="0.2">
      <c r="A675" s="54">
        <v>63612</v>
      </c>
      <c r="B675" s="231" t="s">
        <v>1347</v>
      </c>
      <c r="C675" s="51" t="s">
        <v>1348</v>
      </c>
      <c r="D675" s="240">
        <v>0</v>
      </c>
      <c r="E675" s="240"/>
      <c r="F675" s="53" t="str">
        <f t="shared" si="188"/>
        <v>-</v>
      </c>
    </row>
    <row r="676" spans="1:6" ht="24" x14ac:dyDescent="0.2">
      <c r="A676" s="54">
        <v>63613</v>
      </c>
      <c r="B676" s="231" t="s">
        <v>1349</v>
      </c>
      <c r="C676" s="51" t="s">
        <v>1350</v>
      </c>
      <c r="D676" s="240">
        <v>0</v>
      </c>
      <c r="E676" s="240"/>
      <c r="F676" s="53" t="str">
        <f t="shared" si="188"/>
        <v>-</v>
      </c>
    </row>
    <row r="677" spans="1:6" ht="24" x14ac:dyDescent="0.2">
      <c r="A677" s="54">
        <v>63622</v>
      </c>
      <c r="B677" s="231" t="s">
        <v>1351</v>
      </c>
      <c r="C677" s="51" t="s">
        <v>1352</v>
      </c>
      <c r="D677" s="240">
        <v>0</v>
      </c>
      <c r="E677" s="240"/>
      <c r="F677" s="53" t="str">
        <f t="shared" si="188"/>
        <v>-</v>
      </c>
    </row>
    <row r="678" spans="1:6" ht="24" x14ac:dyDescent="0.2">
      <c r="A678" s="54">
        <v>63623</v>
      </c>
      <c r="B678" s="231" t="s">
        <v>1353</v>
      </c>
      <c r="C678" s="51" t="s">
        <v>1354</v>
      </c>
      <c r="D678" s="240">
        <v>0</v>
      </c>
      <c r="E678" s="240"/>
      <c r="F678" s="53" t="str">
        <f t="shared" si="188"/>
        <v>-</v>
      </c>
    </row>
    <row r="679" spans="1:6" ht="12.75" customHeight="1" x14ac:dyDescent="0.2">
      <c r="A679" s="54">
        <v>63711</v>
      </c>
      <c r="B679" s="231" t="s">
        <v>1355</v>
      </c>
      <c r="C679" s="55">
        <v>63711</v>
      </c>
      <c r="D679" s="240">
        <v>0</v>
      </c>
      <c r="E679" s="240"/>
      <c r="F679" s="53" t="str">
        <f t="shared" si="188"/>
        <v>-</v>
      </c>
    </row>
    <row r="680" spans="1:6" ht="12.75" customHeight="1" x14ac:dyDescent="0.2">
      <c r="A680" s="54">
        <v>63712</v>
      </c>
      <c r="B680" s="231" t="s">
        <v>1356</v>
      </c>
      <c r="C680" s="55">
        <v>63712</v>
      </c>
      <c r="D680" s="240">
        <v>0</v>
      </c>
      <c r="E680" s="240"/>
      <c r="F680" s="53" t="str">
        <f t="shared" si="188"/>
        <v>-</v>
      </c>
    </row>
    <row r="681" spans="1:6" ht="12.75" customHeight="1" x14ac:dyDescent="0.2">
      <c r="A681" s="54">
        <v>63713</v>
      </c>
      <c r="B681" s="231" t="s">
        <v>1357</v>
      </c>
      <c r="C681" s="55">
        <v>63713</v>
      </c>
      <c r="D681" s="240">
        <v>0</v>
      </c>
      <c r="E681" s="240"/>
      <c r="F681" s="53" t="str">
        <f t="shared" si="188"/>
        <v>-</v>
      </c>
    </row>
    <row r="682" spans="1:6" ht="12.75" customHeight="1" x14ac:dyDescent="0.2">
      <c r="A682" s="54">
        <v>63714</v>
      </c>
      <c r="B682" s="231" t="s">
        <v>1358</v>
      </c>
      <c r="C682" s="55">
        <v>63714</v>
      </c>
      <c r="D682" s="240">
        <v>0</v>
      </c>
      <c r="E682" s="240"/>
      <c r="F682" s="53" t="str">
        <f t="shared" si="188"/>
        <v>-</v>
      </c>
    </row>
    <row r="683" spans="1:6" ht="12.75" customHeight="1" x14ac:dyDescent="0.2">
      <c r="A683" s="54">
        <v>63715</v>
      </c>
      <c r="B683" s="231" t="s">
        <v>1359</v>
      </c>
      <c r="C683" s="55">
        <v>63715</v>
      </c>
      <c r="D683" s="240">
        <v>0</v>
      </c>
      <c r="E683" s="240"/>
      <c r="F683" s="53" t="str">
        <f t="shared" si="188"/>
        <v>-</v>
      </c>
    </row>
    <row r="684" spans="1:6" ht="24" x14ac:dyDescent="0.2">
      <c r="A684" s="54">
        <v>63716</v>
      </c>
      <c r="B684" s="231" t="s">
        <v>1360</v>
      </c>
      <c r="C684" s="55">
        <v>63716</v>
      </c>
      <c r="D684" s="240">
        <v>0</v>
      </c>
      <c r="E684" s="240"/>
      <c r="F684" s="53" t="str">
        <f t="shared" si="188"/>
        <v>-</v>
      </c>
    </row>
    <row r="685" spans="1:6" ht="24" x14ac:dyDescent="0.2">
      <c r="A685" s="54">
        <v>63717</v>
      </c>
      <c r="B685" s="231" t="s">
        <v>1361</v>
      </c>
      <c r="C685" s="55">
        <v>63717</v>
      </c>
      <c r="D685" s="240">
        <v>0</v>
      </c>
      <c r="E685" s="240"/>
      <c r="F685" s="53" t="str">
        <f t="shared" si="188"/>
        <v>-</v>
      </c>
    </row>
    <row r="686" spans="1:6" ht="24" x14ac:dyDescent="0.2">
      <c r="A686" s="54">
        <v>63721</v>
      </c>
      <c r="B686" s="231" t="s">
        <v>1362</v>
      </c>
      <c r="C686" s="55">
        <v>63721</v>
      </c>
      <c r="D686" s="240">
        <v>0</v>
      </c>
      <c r="E686" s="240"/>
      <c r="F686" s="53" t="str">
        <f t="shared" si="188"/>
        <v>-</v>
      </c>
    </row>
    <row r="687" spans="1:6" ht="24" x14ac:dyDescent="0.2">
      <c r="A687" s="54">
        <v>63722</v>
      </c>
      <c r="B687" s="231" t="s">
        <v>1363</v>
      </c>
      <c r="C687" s="55">
        <v>63722</v>
      </c>
      <c r="D687" s="240">
        <v>0</v>
      </c>
      <c r="E687" s="240"/>
      <c r="F687" s="53" t="str">
        <f t="shared" si="188"/>
        <v>-</v>
      </c>
    </row>
    <row r="688" spans="1:6" ht="12.75" customHeight="1" x14ac:dyDescent="0.2">
      <c r="A688" s="54">
        <v>63723</v>
      </c>
      <c r="B688" s="231" t="s">
        <v>1364</v>
      </c>
      <c r="C688" s="55">
        <v>63723</v>
      </c>
      <c r="D688" s="240">
        <v>0</v>
      </c>
      <c r="E688" s="240"/>
      <c r="F688" s="53" t="str">
        <f t="shared" si="188"/>
        <v>-</v>
      </c>
    </row>
    <row r="689" spans="1:6" ht="12.75" customHeight="1" x14ac:dyDescent="0.2">
      <c r="A689" s="54">
        <v>63724</v>
      </c>
      <c r="B689" s="231" t="s">
        <v>1365</v>
      </c>
      <c r="C689" s="55">
        <v>63724</v>
      </c>
      <c r="D689" s="240">
        <v>0</v>
      </c>
      <c r="E689" s="240"/>
      <c r="F689" s="53" t="str">
        <f t="shared" si="188"/>
        <v>-</v>
      </c>
    </row>
    <row r="690" spans="1:6" ht="12.75" customHeight="1" x14ac:dyDescent="0.2">
      <c r="A690" s="54">
        <v>63725</v>
      </c>
      <c r="B690" s="231" t="s">
        <v>1366</v>
      </c>
      <c r="C690" s="55">
        <v>63725</v>
      </c>
      <c r="D690" s="240">
        <v>0</v>
      </c>
      <c r="E690" s="240"/>
      <c r="F690" s="53" t="str">
        <f t="shared" si="188"/>
        <v>-</v>
      </c>
    </row>
    <row r="691" spans="1:6" ht="12.75" customHeight="1" x14ac:dyDescent="0.2">
      <c r="A691" s="54">
        <v>63726</v>
      </c>
      <c r="B691" s="231" t="s">
        <v>1367</v>
      </c>
      <c r="C691" s="55">
        <v>63726</v>
      </c>
      <c r="D691" s="240">
        <v>0</v>
      </c>
      <c r="E691" s="240"/>
      <c r="F691" s="53" t="str">
        <f t="shared" si="188"/>
        <v>-</v>
      </c>
    </row>
    <row r="692" spans="1:6" ht="24" x14ac:dyDescent="0.2">
      <c r="A692" s="54">
        <v>63727</v>
      </c>
      <c r="B692" s="231" t="s">
        <v>1368</v>
      </c>
      <c r="C692" s="55">
        <v>63727</v>
      </c>
      <c r="D692" s="240">
        <v>0</v>
      </c>
      <c r="E692" s="240"/>
      <c r="F692" s="53" t="str">
        <f t="shared" si="188"/>
        <v>-</v>
      </c>
    </row>
    <row r="693" spans="1:6" ht="24" x14ac:dyDescent="0.2">
      <c r="A693" s="54">
        <v>63728</v>
      </c>
      <c r="B693" s="231" t="s">
        <v>1369</v>
      </c>
      <c r="C693" s="55">
        <v>63728</v>
      </c>
      <c r="D693" s="240">
        <v>0</v>
      </c>
      <c r="E693" s="240"/>
      <c r="F693" s="53" t="str">
        <f t="shared" si="188"/>
        <v>-</v>
      </c>
    </row>
    <row r="694" spans="1:6" ht="12.75" customHeight="1" x14ac:dyDescent="0.2">
      <c r="A694" s="54">
        <v>63811</v>
      </c>
      <c r="B694" s="231" t="s">
        <v>1370</v>
      </c>
      <c r="C694" s="51" t="s">
        <v>1371</v>
      </c>
      <c r="D694" s="240">
        <v>0</v>
      </c>
      <c r="E694" s="240"/>
      <c r="F694" s="53" t="str">
        <f t="shared" si="188"/>
        <v>-</v>
      </c>
    </row>
    <row r="695" spans="1:6" ht="12.75" customHeight="1" x14ac:dyDescent="0.2">
      <c r="A695" s="54">
        <v>63812</v>
      </c>
      <c r="B695" s="231" t="s">
        <v>1372</v>
      </c>
      <c r="C695" s="51" t="s">
        <v>1373</v>
      </c>
      <c r="D695" s="240">
        <v>0</v>
      </c>
      <c r="E695" s="240"/>
      <c r="F695" s="53" t="str">
        <f t="shared" si="188"/>
        <v>-</v>
      </c>
    </row>
    <row r="696" spans="1:6" ht="24" x14ac:dyDescent="0.2">
      <c r="A696" s="54" t="s">
        <v>1374</v>
      </c>
      <c r="B696" s="231" t="s">
        <v>1375</v>
      </c>
      <c r="C696" s="51" t="s">
        <v>1374</v>
      </c>
      <c r="D696" s="240">
        <v>0</v>
      </c>
      <c r="E696" s="240"/>
      <c r="F696" s="53" t="str">
        <f t="shared" si="188"/>
        <v>-</v>
      </c>
    </row>
    <row r="697" spans="1:6" ht="24" x14ac:dyDescent="0.2">
      <c r="A697" s="54" t="s">
        <v>1376</v>
      </c>
      <c r="B697" s="231" t="s">
        <v>1377</v>
      </c>
      <c r="C697" s="51" t="s">
        <v>1376</v>
      </c>
      <c r="D697" s="240">
        <v>0</v>
      </c>
      <c r="E697" s="240"/>
      <c r="F697" s="53" t="str">
        <f t="shared" si="188"/>
        <v>-</v>
      </c>
    </row>
    <row r="698" spans="1:6" ht="12.75" customHeight="1" x14ac:dyDescent="0.2">
      <c r="A698" s="54">
        <v>63821</v>
      </c>
      <c r="B698" s="231" t="s">
        <v>1378</v>
      </c>
      <c r="C698" s="51" t="s">
        <v>1379</v>
      </c>
      <c r="D698" s="240">
        <v>0</v>
      </c>
      <c r="E698" s="240"/>
      <c r="F698" s="53" t="str">
        <f t="shared" si="188"/>
        <v>-</v>
      </c>
    </row>
    <row r="699" spans="1:6" ht="12.75" customHeight="1" x14ac:dyDescent="0.2">
      <c r="A699" s="54">
        <v>63822</v>
      </c>
      <c r="B699" s="231" t="s">
        <v>1380</v>
      </c>
      <c r="C699" s="51" t="s">
        <v>1381</v>
      </c>
      <c r="D699" s="240">
        <v>0</v>
      </c>
      <c r="E699" s="240"/>
      <c r="F699" s="53" t="str">
        <f t="shared" si="188"/>
        <v>-</v>
      </c>
    </row>
    <row r="700" spans="1:6" ht="24" x14ac:dyDescent="0.2">
      <c r="A700" s="54" t="s">
        <v>1382</v>
      </c>
      <c r="B700" s="231" t="s">
        <v>1383</v>
      </c>
      <c r="C700" s="51" t="s">
        <v>1382</v>
      </c>
      <c r="D700" s="240">
        <v>0</v>
      </c>
      <c r="E700" s="240"/>
      <c r="F700" s="53" t="str">
        <f t="shared" si="188"/>
        <v>-</v>
      </c>
    </row>
    <row r="701" spans="1:6" ht="24" x14ac:dyDescent="0.2">
      <c r="A701" s="54" t="s">
        <v>1384</v>
      </c>
      <c r="B701" s="231" t="s">
        <v>1385</v>
      </c>
      <c r="C701" s="51" t="s">
        <v>1384</v>
      </c>
      <c r="D701" s="240">
        <v>0</v>
      </c>
      <c r="E701" s="240"/>
      <c r="F701" s="53" t="str">
        <f t="shared" si="188"/>
        <v>-</v>
      </c>
    </row>
    <row r="702" spans="1:6" ht="12.75" customHeight="1" x14ac:dyDescent="0.2">
      <c r="A702" s="54">
        <v>64191</v>
      </c>
      <c r="B702" s="86" t="s">
        <v>1386</v>
      </c>
      <c r="C702" s="51" t="s">
        <v>1387</v>
      </c>
      <c r="D702" s="240">
        <v>0</v>
      </c>
      <c r="E702" s="240"/>
      <c r="F702" s="53" t="str">
        <f t="shared" si="188"/>
        <v>-</v>
      </c>
    </row>
    <row r="703" spans="1:6" ht="12.75" customHeight="1" x14ac:dyDescent="0.2">
      <c r="A703" s="54">
        <v>64371</v>
      </c>
      <c r="B703" s="86" t="s">
        <v>1388</v>
      </c>
      <c r="C703" s="51" t="s">
        <v>1389</v>
      </c>
      <c r="D703" s="240">
        <v>0</v>
      </c>
      <c r="E703" s="240"/>
      <c r="F703" s="53" t="str">
        <f t="shared" si="188"/>
        <v>-</v>
      </c>
    </row>
    <row r="704" spans="1:6" ht="12.75" customHeight="1" x14ac:dyDescent="0.2">
      <c r="A704" s="54">
        <v>64372</v>
      </c>
      <c r="B704" s="86" t="s">
        <v>1390</v>
      </c>
      <c r="C704" s="51" t="s">
        <v>1391</v>
      </c>
      <c r="D704" s="240">
        <v>0</v>
      </c>
      <c r="E704" s="240"/>
      <c r="F704" s="53" t="str">
        <f t="shared" si="188"/>
        <v>-</v>
      </c>
    </row>
    <row r="705" spans="1:6" ht="12.75" customHeight="1" x14ac:dyDescent="0.2">
      <c r="A705" s="54">
        <v>64373</v>
      </c>
      <c r="B705" s="86" t="s">
        <v>1392</v>
      </c>
      <c r="C705" s="51" t="s">
        <v>1393</v>
      </c>
      <c r="D705" s="240">
        <v>0</v>
      </c>
      <c r="E705" s="240"/>
      <c r="F705" s="53" t="str">
        <f t="shared" si="188"/>
        <v>-</v>
      </c>
    </row>
    <row r="706" spans="1:6" ht="12.75" customHeight="1" x14ac:dyDescent="0.2">
      <c r="A706" s="54">
        <v>64374</v>
      </c>
      <c r="B706" s="86" t="s">
        <v>1394</v>
      </c>
      <c r="C706" s="51" t="s">
        <v>1395</v>
      </c>
      <c r="D706" s="240">
        <v>0</v>
      </c>
      <c r="E706" s="240"/>
      <c r="F706" s="53" t="str">
        <f t="shared" si="188"/>
        <v>-</v>
      </c>
    </row>
    <row r="707" spans="1:6" ht="12.75" customHeight="1" x14ac:dyDescent="0.2">
      <c r="A707" s="54">
        <v>64375</v>
      </c>
      <c r="B707" s="86" t="s">
        <v>1396</v>
      </c>
      <c r="C707" s="51" t="s">
        <v>1397</v>
      </c>
      <c r="D707" s="240">
        <v>0</v>
      </c>
      <c r="E707" s="240"/>
      <c r="F707" s="53" t="str">
        <f t="shared" si="188"/>
        <v>-</v>
      </c>
    </row>
    <row r="708" spans="1:6" ht="24" x14ac:dyDescent="0.2">
      <c r="A708" s="54">
        <v>64376</v>
      </c>
      <c r="B708" s="231" t="s">
        <v>1398</v>
      </c>
      <c r="C708" s="51" t="s">
        <v>1399</v>
      </c>
      <c r="D708" s="240">
        <v>0</v>
      </c>
      <c r="E708" s="240"/>
      <c r="F708" s="53" t="str">
        <f t="shared" si="188"/>
        <v>-</v>
      </c>
    </row>
    <row r="709" spans="1:6" ht="24" x14ac:dyDescent="0.2">
      <c r="A709" s="54">
        <v>64377</v>
      </c>
      <c r="B709" s="86" t="s">
        <v>1400</v>
      </c>
      <c r="C709" s="51" t="s">
        <v>1401</v>
      </c>
      <c r="D709" s="240">
        <v>0</v>
      </c>
      <c r="E709" s="240"/>
      <c r="F709" s="53" t="str">
        <f t="shared" si="188"/>
        <v>-</v>
      </c>
    </row>
    <row r="710" spans="1:6" ht="12.75" customHeight="1" x14ac:dyDescent="0.2">
      <c r="A710" s="54">
        <v>65264</v>
      </c>
      <c r="B710" s="86" t="s">
        <v>1402</v>
      </c>
      <c r="C710" s="51" t="s">
        <v>1403</v>
      </c>
      <c r="D710" s="240">
        <v>0</v>
      </c>
      <c r="E710" s="240"/>
      <c r="F710" s="53" t="str">
        <f t="shared" si="188"/>
        <v>-</v>
      </c>
    </row>
    <row r="711" spans="1:6" ht="12.75" customHeight="1" x14ac:dyDescent="0.2">
      <c r="A711" s="54">
        <v>65265</v>
      </c>
      <c r="B711" s="86" t="s">
        <v>1404</v>
      </c>
      <c r="C711" s="51" t="s">
        <v>1405</v>
      </c>
      <c r="D711" s="240">
        <v>0</v>
      </c>
      <c r="E711" s="240"/>
      <c r="F711" s="53" t="str">
        <f t="shared" si="188"/>
        <v>-</v>
      </c>
    </row>
    <row r="712" spans="1:6" ht="12.75" customHeight="1" x14ac:dyDescent="0.2">
      <c r="A712" s="54" t="s">
        <v>1406</v>
      </c>
      <c r="B712" s="86" t="s">
        <v>1407</v>
      </c>
      <c r="C712" s="51" t="s">
        <v>1406</v>
      </c>
      <c r="D712" s="240">
        <v>0</v>
      </c>
      <c r="E712" s="240"/>
      <c r="F712" s="53" t="str">
        <f t="shared" si="188"/>
        <v>-</v>
      </c>
    </row>
    <row r="713" spans="1:6" ht="24" x14ac:dyDescent="0.2">
      <c r="A713" s="54">
        <v>66341</v>
      </c>
      <c r="B713" s="86" t="s">
        <v>1408</v>
      </c>
      <c r="C713" s="55">
        <v>66341</v>
      </c>
      <c r="D713" s="240">
        <v>0</v>
      </c>
      <c r="E713" s="240"/>
      <c r="F713" s="53" t="str">
        <f t="shared" si="188"/>
        <v>-</v>
      </c>
    </row>
    <row r="714" spans="1:6" ht="24" x14ac:dyDescent="0.2">
      <c r="A714" s="54">
        <v>66342</v>
      </c>
      <c r="B714" s="86" t="s">
        <v>1409</v>
      </c>
      <c r="C714" s="55">
        <v>66342</v>
      </c>
      <c r="D714" s="240">
        <v>0</v>
      </c>
      <c r="E714" s="240"/>
      <c r="F714" s="53" t="str">
        <f t="shared" si="188"/>
        <v>-</v>
      </c>
    </row>
    <row r="715" spans="1:6" ht="24" x14ac:dyDescent="0.2">
      <c r="A715" s="54">
        <v>66343</v>
      </c>
      <c r="B715" s="86" t="s">
        <v>1410</v>
      </c>
      <c r="C715" s="55">
        <v>66343</v>
      </c>
      <c r="D715" s="240">
        <v>0</v>
      </c>
      <c r="E715" s="240"/>
      <c r="F715" s="53" t="str">
        <f t="shared" si="188"/>
        <v>-</v>
      </c>
    </row>
    <row r="716" spans="1:6" ht="12.75" customHeight="1" x14ac:dyDescent="0.2">
      <c r="A716" s="54">
        <v>31214</v>
      </c>
      <c r="B716" s="86" t="s">
        <v>1411</v>
      </c>
      <c r="C716" s="51" t="s">
        <v>1412</v>
      </c>
      <c r="D716" s="240">
        <v>0</v>
      </c>
      <c r="E716" s="240"/>
      <c r="F716" s="53" t="str">
        <f t="shared" si="188"/>
        <v>-</v>
      </c>
    </row>
    <row r="717" spans="1:6" ht="12.75" customHeight="1" x14ac:dyDescent="0.2">
      <c r="A717" s="54">
        <v>31215</v>
      </c>
      <c r="B717" s="86" t="s">
        <v>1413</v>
      </c>
      <c r="C717" s="51" t="s">
        <v>1414</v>
      </c>
      <c r="D717" s="240">
        <v>0</v>
      </c>
      <c r="E717" s="240"/>
      <c r="F717" s="53" t="str">
        <f t="shared" si="188"/>
        <v>-</v>
      </c>
    </row>
    <row r="718" spans="1:6" ht="12.75" customHeight="1" x14ac:dyDescent="0.2">
      <c r="A718" s="54">
        <v>32121</v>
      </c>
      <c r="B718" s="86" t="s">
        <v>1415</v>
      </c>
      <c r="C718" s="51" t="s">
        <v>1416</v>
      </c>
      <c r="D718" s="240">
        <v>61.43</v>
      </c>
      <c r="E718" s="240">
        <v>69.47</v>
      </c>
      <c r="F718" s="53">
        <f t="shared" si="188"/>
        <v>113.08806771935535</v>
      </c>
    </row>
    <row r="719" spans="1:6" ht="12.75" customHeight="1" x14ac:dyDescent="0.2">
      <c r="A719" s="54" t="s">
        <v>1417</v>
      </c>
      <c r="B719" s="86" t="s">
        <v>1418</v>
      </c>
      <c r="C719" s="51" t="s">
        <v>1417</v>
      </c>
      <c r="D719" s="240">
        <v>0</v>
      </c>
      <c r="E719" s="240"/>
      <c r="F719" s="53" t="str">
        <f t="shared" si="188"/>
        <v>-</v>
      </c>
    </row>
    <row r="720" spans="1:6" ht="12.75" customHeight="1" x14ac:dyDescent="0.2">
      <c r="A720" s="54" t="s">
        <v>1419</v>
      </c>
      <c r="B720" s="86" t="s">
        <v>1420</v>
      </c>
      <c r="C720" s="51" t="s">
        <v>1419</v>
      </c>
      <c r="D720" s="240">
        <v>0</v>
      </c>
      <c r="E720" s="240"/>
      <c r="F720" s="53" t="str">
        <f t="shared" si="188"/>
        <v>-</v>
      </c>
    </row>
    <row r="721" spans="1:6" ht="12.75" customHeight="1" x14ac:dyDescent="0.2">
      <c r="A721" s="54" t="s">
        <v>1421</v>
      </c>
      <c r="B721" s="86" t="s">
        <v>1422</v>
      </c>
      <c r="C721" s="51" t="s">
        <v>1421</v>
      </c>
      <c r="D721" s="240">
        <v>0</v>
      </c>
      <c r="E721" s="240"/>
      <c r="F721" s="53" t="str">
        <f t="shared" si="188"/>
        <v>-</v>
      </c>
    </row>
    <row r="722" spans="1:6" ht="12.75" customHeight="1" x14ac:dyDescent="0.2">
      <c r="A722" s="54" t="s">
        <v>1423</v>
      </c>
      <c r="B722" s="86" t="s">
        <v>1424</v>
      </c>
      <c r="C722" s="51" t="s">
        <v>1423</v>
      </c>
      <c r="D722" s="240">
        <v>6068.44</v>
      </c>
      <c r="E722" s="240">
        <v>5342.6</v>
      </c>
      <c r="F722" s="53">
        <f t="shared" si="188"/>
        <v>88.039100658488849</v>
      </c>
    </row>
    <row r="723" spans="1:6" ht="12.75" customHeight="1" x14ac:dyDescent="0.2">
      <c r="A723" s="54" t="s">
        <v>1425</v>
      </c>
      <c r="B723" s="86" t="s">
        <v>1426</v>
      </c>
      <c r="C723" s="51" t="s">
        <v>1425</v>
      </c>
      <c r="D723" s="240">
        <v>0</v>
      </c>
      <c r="E723" s="240"/>
      <c r="F723" s="53" t="str">
        <f t="shared" si="188"/>
        <v>-</v>
      </c>
    </row>
    <row r="724" spans="1:6" ht="12.75" customHeight="1" x14ac:dyDescent="0.2">
      <c r="A724" s="54" t="s">
        <v>1427</v>
      </c>
      <c r="B724" s="86" t="s">
        <v>1428</v>
      </c>
      <c r="C724" s="51" t="s">
        <v>1427</v>
      </c>
      <c r="D724" s="240">
        <v>0</v>
      </c>
      <c r="E724" s="240"/>
      <c r="F724" s="53" t="str">
        <f t="shared" si="188"/>
        <v>-</v>
      </c>
    </row>
    <row r="725" spans="1:6" ht="12.75" customHeight="1" x14ac:dyDescent="0.2">
      <c r="A725" s="54">
        <v>32911</v>
      </c>
      <c r="B725" s="86" t="s">
        <v>1429</v>
      </c>
      <c r="C725" s="51" t="s">
        <v>1430</v>
      </c>
      <c r="D725" s="240">
        <v>2729.18</v>
      </c>
      <c r="E725" s="240">
        <v>2472.23</v>
      </c>
      <c r="F725" s="53">
        <f t="shared" ref="F725:F979" si="190">IF(D725&lt;&gt;0,IF(E725/D725&gt;=100,"&gt;&gt;100",E725/D725*100),"-")</f>
        <v>90.58508416447431</v>
      </c>
    </row>
    <row r="726" spans="1:6" ht="12.75" customHeight="1" x14ac:dyDescent="0.2">
      <c r="A726" s="54" t="s">
        <v>1431</v>
      </c>
      <c r="B726" s="86" t="s">
        <v>1432</v>
      </c>
      <c r="C726" s="51" t="s">
        <v>1431</v>
      </c>
      <c r="D726" s="240">
        <v>998.07</v>
      </c>
      <c r="E726" s="240">
        <v>931.7</v>
      </c>
      <c r="F726" s="53">
        <f t="shared" si="190"/>
        <v>93.350165820032657</v>
      </c>
    </row>
    <row r="727" spans="1:6" ht="12.75" customHeight="1" x14ac:dyDescent="0.2">
      <c r="A727" s="54">
        <v>34111</v>
      </c>
      <c r="B727" s="86" t="s">
        <v>1433</v>
      </c>
      <c r="C727" s="51" t="s">
        <v>1434</v>
      </c>
      <c r="D727" s="240">
        <v>0</v>
      </c>
      <c r="E727" s="240"/>
      <c r="F727" s="53" t="str">
        <f t="shared" si="190"/>
        <v>-</v>
      </c>
    </row>
    <row r="728" spans="1:6" ht="12.75" customHeight="1" x14ac:dyDescent="0.2">
      <c r="A728" s="54">
        <v>34112</v>
      </c>
      <c r="B728" s="86" t="s">
        <v>1435</v>
      </c>
      <c r="C728" s="51" t="s">
        <v>1436</v>
      </c>
      <c r="D728" s="240">
        <v>0</v>
      </c>
      <c r="E728" s="240"/>
      <c r="F728" s="53" t="str">
        <f t="shared" si="190"/>
        <v>-</v>
      </c>
    </row>
    <row r="729" spans="1:6" ht="12.75" customHeight="1" x14ac:dyDescent="0.2">
      <c r="A729" s="54">
        <v>34121</v>
      </c>
      <c r="B729" s="86" t="s">
        <v>1437</v>
      </c>
      <c r="C729" s="51" t="s">
        <v>1438</v>
      </c>
      <c r="D729" s="240">
        <v>0</v>
      </c>
      <c r="E729" s="240"/>
      <c r="F729" s="53" t="str">
        <f t="shared" si="190"/>
        <v>-</v>
      </c>
    </row>
    <row r="730" spans="1:6" ht="12.75" customHeight="1" x14ac:dyDescent="0.2">
      <c r="A730" s="54">
        <v>34122</v>
      </c>
      <c r="B730" s="86" t="s">
        <v>1439</v>
      </c>
      <c r="C730" s="51" t="s">
        <v>1440</v>
      </c>
      <c r="D730" s="240">
        <v>0</v>
      </c>
      <c r="E730" s="240"/>
      <c r="F730" s="53" t="str">
        <f t="shared" si="190"/>
        <v>-</v>
      </c>
    </row>
    <row r="731" spans="1:6" ht="12.75" customHeight="1" x14ac:dyDescent="0.2">
      <c r="A731" s="54">
        <v>34131</v>
      </c>
      <c r="B731" s="86" t="s">
        <v>1441</v>
      </c>
      <c r="C731" s="51" t="s">
        <v>1442</v>
      </c>
      <c r="D731" s="240">
        <v>0</v>
      </c>
      <c r="E731" s="240"/>
      <c r="F731" s="53" t="str">
        <f t="shared" si="190"/>
        <v>-</v>
      </c>
    </row>
    <row r="732" spans="1:6" ht="12.75" customHeight="1" x14ac:dyDescent="0.2">
      <c r="A732" s="54">
        <v>34132</v>
      </c>
      <c r="B732" s="86" t="s">
        <v>1443</v>
      </c>
      <c r="C732" s="51" t="s">
        <v>1444</v>
      </c>
      <c r="D732" s="240">
        <v>0</v>
      </c>
      <c r="E732" s="240"/>
      <c r="F732" s="53" t="str">
        <f t="shared" si="190"/>
        <v>-</v>
      </c>
    </row>
    <row r="733" spans="1:6" ht="12.75" customHeight="1" x14ac:dyDescent="0.2">
      <c r="A733" s="54">
        <v>34191</v>
      </c>
      <c r="B733" s="86" t="s">
        <v>1445</v>
      </c>
      <c r="C733" s="51" t="s">
        <v>1446</v>
      </c>
      <c r="D733" s="240">
        <v>0</v>
      </c>
      <c r="E733" s="240"/>
      <c r="F733" s="53" t="str">
        <f t="shared" si="190"/>
        <v>-</v>
      </c>
    </row>
    <row r="734" spans="1:6" ht="12.75" customHeight="1" x14ac:dyDescent="0.2">
      <c r="A734" s="54">
        <v>34192</v>
      </c>
      <c r="B734" s="86" t="s">
        <v>1447</v>
      </c>
      <c r="C734" s="51" t="s">
        <v>1448</v>
      </c>
      <c r="D734" s="240">
        <v>0</v>
      </c>
      <c r="E734" s="240"/>
      <c r="F734" s="53" t="str">
        <f t="shared" si="190"/>
        <v>-</v>
      </c>
    </row>
    <row r="735" spans="1:6" ht="12.75" customHeight="1" x14ac:dyDescent="0.2">
      <c r="A735" s="54">
        <v>34213</v>
      </c>
      <c r="B735" s="86" t="s">
        <v>1449</v>
      </c>
      <c r="C735" s="51" t="s">
        <v>1450</v>
      </c>
      <c r="D735" s="240">
        <v>0</v>
      </c>
      <c r="E735" s="240"/>
      <c r="F735" s="53" t="str">
        <f t="shared" si="190"/>
        <v>-</v>
      </c>
    </row>
    <row r="736" spans="1:6" ht="12.75" customHeight="1" x14ac:dyDescent="0.2">
      <c r="A736" s="54">
        <v>34214</v>
      </c>
      <c r="B736" s="86" t="s">
        <v>1451</v>
      </c>
      <c r="C736" s="51" t="s">
        <v>1452</v>
      </c>
      <c r="D736" s="240">
        <v>0</v>
      </c>
      <c r="E736" s="240"/>
      <c r="F736" s="53" t="str">
        <f t="shared" si="190"/>
        <v>-</v>
      </c>
    </row>
    <row r="737" spans="1:6" ht="12.75" customHeight="1" x14ac:dyDescent="0.2">
      <c r="A737" s="54">
        <v>34215</v>
      </c>
      <c r="B737" s="86" t="s">
        <v>1453</v>
      </c>
      <c r="C737" s="51" t="s">
        <v>1454</v>
      </c>
      <c r="D737" s="240">
        <v>0</v>
      </c>
      <c r="E737" s="240"/>
      <c r="F737" s="53" t="str">
        <f t="shared" si="190"/>
        <v>-</v>
      </c>
    </row>
    <row r="738" spans="1:6" ht="12.75" customHeight="1" x14ac:dyDescent="0.2">
      <c r="A738" s="54">
        <v>34216</v>
      </c>
      <c r="B738" s="86" t="s">
        <v>1455</v>
      </c>
      <c r="C738" s="51" t="s">
        <v>1456</v>
      </c>
      <c r="D738" s="240">
        <v>0</v>
      </c>
      <c r="E738" s="240"/>
      <c r="F738" s="53" t="str">
        <f t="shared" si="190"/>
        <v>-</v>
      </c>
    </row>
    <row r="739" spans="1:6" ht="12.75" customHeight="1" x14ac:dyDescent="0.2">
      <c r="A739" s="54">
        <v>34222</v>
      </c>
      <c r="B739" s="86" t="s">
        <v>1457</v>
      </c>
      <c r="C739" s="51" t="s">
        <v>1458</v>
      </c>
      <c r="D739" s="240">
        <v>0</v>
      </c>
      <c r="E739" s="240"/>
      <c r="F739" s="53" t="str">
        <f t="shared" si="190"/>
        <v>-</v>
      </c>
    </row>
    <row r="740" spans="1:6" ht="12.75" customHeight="1" x14ac:dyDescent="0.2">
      <c r="A740" s="54">
        <v>34223</v>
      </c>
      <c r="B740" s="86" t="s">
        <v>1459</v>
      </c>
      <c r="C740" s="51" t="s">
        <v>1460</v>
      </c>
      <c r="D740" s="240">
        <v>0</v>
      </c>
      <c r="E740" s="240"/>
      <c r="F740" s="53" t="str">
        <f t="shared" si="190"/>
        <v>-</v>
      </c>
    </row>
    <row r="741" spans="1:6" ht="24" x14ac:dyDescent="0.2">
      <c r="A741" s="54">
        <v>34224</v>
      </c>
      <c r="B741" s="86" t="s">
        <v>1461</v>
      </c>
      <c r="C741" s="51" t="s">
        <v>1462</v>
      </c>
      <c r="D741" s="240">
        <v>0</v>
      </c>
      <c r="E741" s="240"/>
      <c r="F741" s="53" t="str">
        <f t="shared" si="190"/>
        <v>-</v>
      </c>
    </row>
    <row r="742" spans="1:6" ht="24" x14ac:dyDescent="0.2">
      <c r="A742" s="54">
        <v>34233</v>
      </c>
      <c r="B742" s="86" t="s">
        <v>1463</v>
      </c>
      <c r="C742" s="51" t="s">
        <v>1464</v>
      </c>
      <c r="D742" s="240">
        <v>0</v>
      </c>
      <c r="E742" s="240"/>
      <c r="F742" s="53" t="str">
        <f t="shared" si="190"/>
        <v>-</v>
      </c>
    </row>
    <row r="743" spans="1:6" ht="24" x14ac:dyDescent="0.2">
      <c r="A743" s="54">
        <v>34234</v>
      </c>
      <c r="B743" s="231" t="s">
        <v>1465</v>
      </c>
      <c r="C743" s="51" t="s">
        <v>1466</v>
      </c>
      <c r="D743" s="240">
        <v>0</v>
      </c>
      <c r="E743" s="240"/>
      <c r="F743" s="53" t="str">
        <f t="shared" si="190"/>
        <v>-</v>
      </c>
    </row>
    <row r="744" spans="1:6" ht="24" x14ac:dyDescent="0.2">
      <c r="A744" s="54">
        <v>34235</v>
      </c>
      <c r="B744" s="231" t="s">
        <v>1467</v>
      </c>
      <c r="C744" s="51" t="s">
        <v>1468</v>
      </c>
      <c r="D744" s="240">
        <v>0</v>
      </c>
      <c r="E744" s="240"/>
      <c r="F744" s="53" t="str">
        <f t="shared" si="190"/>
        <v>-</v>
      </c>
    </row>
    <row r="745" spans="1:6" ht="12.75" customHeight="1" x14ac:dyDescent="0.2">
      <c r="A745" s="54">
        <v>34236</v>
      </c>
      <c r="B745" s="86" t="s">
        <v>1469</v>
      </c>
      <c r="C745" s="51" t="s">
        <v>1470</v>
      </c>
      <c r="D745" s="240">
        <v>0</v>
      </c>
      <c r="E745" s="240"/>
      <c r="F745" s="53" t="str">
        <f t="shared" si="190"/>
        <v>-</v>
      </c>
    </row>
    <row r="746" spans="1:6" ht="12.75" customHeight="1" x14ac:dyDescent="0.2">
      <c r="A746" s="54">
        <v>34237</v>
      </c>
      <c r="B746" s="86" t="s">
        <v>1471</v>
      </c>
      <c r="C746" s="51" t="s">
        <v>1472</v>
      </c>
      <c r="D746" s="240">
        <v>0</v>
      </c>
      <c r="E746" s="240"/>
      <c r="F746" s="53" t="str">
        <f t="shared" si="190"/>
        <v>-</v>
      </c>
    </row>
    <row r="747" spans="1:6" ht="12.75" customHeight="1" x14ac:dyDescent="0.2">
      <c r="A747" s="54">
        <v>34238</v>
      </c>
      <c r="B747" s="86" t="s">
        <v>1473</v>
      </c>
      <c r="C747" s="51" t="s">
        <v>1474</v>
      </c>
      <c r="D747" s="240">
        <v>0</v>
      </c>
      <c r="E747" s="240"/>
      <c r="F747" s="53" t="str">
        <f t="shared" si="190"/>
        <v>-</v>
      </c>
    </row>
    <row r="748" spans="1:6" ht="24" x14ac:dyDescent="0.2">
      <c r="A748" s="54">
        <v>34273</v>
      </c>
      <c r="B748" s="86" t="s">
        <v>1475</v>
      </c>
      <c r="C748" s="51" t="s">
        <v>1476</v>
      </c>
      <c r="D748" s="240">
        <v>0</v>
      </c>
      <c r="E748" s="240"/>
      <c r="F748" s="53" t="str">
        <f t="shared" si="190"/>
        <v>-</v>
      </c>
    </row>
    <row r="749" spans="1:6" ht="12.75" customHeight="1" x14ac:dyDescent="0.2">
      <c r="A749" s="54">
        <v>34274</v>
      </c>
      <c r="B749" s="86" t="s">
        <v>1477</v>
      </c>
      <c r="C749" s="51" t="s">
        <v>1478</v>
      </c>
      <c r="D749" s="240">
        <v>0</v>
      </c>
      <c r="E749" s="240"/>
      <c r="F749" s="53" t="str">
        <f t="shared" si="190"/>
        <v>-</v>
      </c>
    </row>
    <row r="750" spans="1:6" ht="12.75" customHeight="1" x14ac:dyDescent="0.2">
      <c r="A750" s="54">
        <v>34275</v>
      </c>
      <c r="B750" s="86" t="s">
        <v>1479</v>
      </c>
      <c r="C750" s="51" t="s">
        <v>1480</v>
      </c>
      <c r="D750" s="240">
        <v>0</v>
      </c>
      <c r="E750" s="240"/>
      <c r="F750" s="53" t="str">
        <f t="shared" si="190"/>
        <v>-</v>
      </c>
    </row>
    <row r="751" spans="1:6" ht="12.75" customHeight="1" x14ac:dyDescent="0.2">
      <c r="A751" s="54">
        <v>34281</v>
      </c>
      <c r="B751" s="86" t="s">
        <v>1481</v>
      </c>
      <c r="C751" s="51" t="s">
        <v>1482</v>
      </c>
      <c r="D751" s="240">
        <v>0</v>
      </c>
      <c r="E751" s="240"/>
      <c r="F751" s="53" t="str">
        <f t="shared" si="190"/>
        <v>-</v>
      </c>
    </row>
    <row r="752" spans="1:6" ht="12.75" customHeight="1" x14ac:dyDescent="0.2">
      <c r="A752" s="54">
        <v>34282</v>
      </c>
      <c r="B752" s="86" t="s">
        <v>1483</v>
      </c>
      <c r="C752" s="51" t="s">
        <v>1484</v>
      </c>
      <c r="D752" s="240">
        <v>0</v>
      </c>
      <c r="E752" s="240"/>
      <c r="F752" s="53" t="str">
        <f t="shared" si="190"/>
        <v>-</v>
      </c>
    </row>
    <row r="753" spans="1:6" ht="12.75" customHeight="1" x14ac:dyDescent="0.2">
      <c r="A753" s="54">
        <v>34283</v>
      </c>
      <c r="B753" s="86" t="s">
        <v>1485</v>
      </c>
      <c r="C753" s="51" t="s">
        <v>1486</v>
      </c>
      <c r="D753" s="240">
        <v>0</v>
      </c>
      <c r="E753" s="240"/>
      <c r="F753" s="53" t="str">
        <f t="shared" si="190"/>
        <v>-</v>
      </c>
    </row>
    <row r="754" spans="1:6" ht="12.75" customHeight="1" x14ac:dyDescent="0.2">
      <c r="A754" s="54">
        <v>34284</v>
      </c>
      <c r="B754" s="86" t="s">
        <v>1487</v>
      </c>
      <c r="C754" s="51" t="s">
        <v>1488</v>
      </c>
      <c r="D754" s="240">
        <v>0</v>
      </c>
      <c r="E754" s="240"/>
      <c r="F754" s="53" t="str">
        <f t="shared" si="190"/>
        <v>-</v>
      </c>
    </row>
    <row r="755" spans="1:6" ht="12.75" customHeight="1" x14ac:dyDescent="0.2">
      <c r="A755" s="54">
        <v>34285</v>
      </c>
      <c r="B755" s="86" t="s">
        <v>1489</v>
      </c>
      <c r="C755" s="51" t="s">
        <v>1490</v>
      </c>
      <c r="D755" s="240">
        <v>0</v>
      </c>
      <c r="E755" s="240"/>
      <c r="F755" s="53" t="str">
        <f t="shared" si="190"/>
        <v>-</v>
      </c>
    </row>
    <row r="756" spans="1:6" ht="24" x14ac:dyDescent="0.2">
      <c r="A756" s="54">
        <v>34286</v>
      </c>
      <c r="B756" s="231" t="s">
        <v>1491</v>
      </c>
      <c r="C756" s="51" t="s">
        <v>1492</v>
      </c>
      <c r="D756" s="240">
        <v>0</v>
      </c>
      <c r="E756" s="240"/>
      <c r="F756" s="53" t="str">
        <f t="shared" si="190"/>
        <v>-</v>
      </c>
    </row>
    <row r="757" spans="1:6" ht="24" x14ac:dyDescent="0.2">
      <c r="A757" s="54">
        <v>34287</v>
      </c>
      <c r="B757" s="86" t="s">
        <v>1493</v>
      </c>
      <c r="C757" s="51" t="s">
        <v>1494</v>
      </c>
      <c r="D757" s="240">
        <v>0</v>
      </c>
      <c r="E757" s="240"/>
      <c r="F757" s="53" t="str">
        <f t="shared" si="190"/>
        <v>-</v>
      </c>
    </row>
    <row r="758" spans="1:6" ht="12.75" customHeight="1" x14ac:dyDescent="0.2">
      <c r="A758" s="54">
        <v>34341</v>
      </c>
      <c r="B758" s="86" t="s">
        <v>1495</v>
      </c>
      <c r="C758" s="51" t="s">
        <v>1496</v>
      </c>
      <c r="D758" s="240">
        <v>0</v>
      </c>
      <c r="E758" s="240"/>
      <c r="F758" s="53" t="str">
        <f t="shared" si="190"/>
        <v>-</v>
      </c>
    </row>
    <row r="759" spans="1:6" ht="12.75" customHeight="1" x14ac:dyDescent="0.2">
      <c r="A759" s="54">
        <v>35231</v>
      </c>
      <c r="B759" s="86" t="s">
        <v>1497</v>
      </c>
      <c r="C759" s="51" t="s">
        <v>1498</v>
      </c>
      <c r="D759" s="240">
        <v>159.27000000000001</v>
      </c>
      <c r="E759" s="240">
        <v>610.47</v>
      </c>
      <c r="F759" s="53">
        <f t="shared" si="190"/>
        <v>383.29252213222827</v>
      </c>
    </row>
    <row r="760" spans="1:6" ht="12.75" customHeight="1" x14ac:dyDescent="0.2">
      <c r="A760" s="54">
        <v>35232</v>
      </c>
      <c r="B760" s="86" t="s">
        <v>1499</v>
      </c>
      <c r="C760" s="51" t="s">
        <v>1500</v>
      </c>
      <c r="D760" s="240">
        <v>0</v>
      </c>
      <c r="E760" s="240"/>
      <c r="F760" s="53" t="str">
        <f t="shared" si="190"/>
        <v>-</v>
      </c>
    </row>
    <row r="761" spans="1:6" ht="12.75" customHeight="1" x14ac:dyDescent="0.2">
      <c r="A761" s="54">
        <v>36313</v>
      </c>
      <c r="B761" s="86" t="s">
        <v>1501</v>
      </c>
      <c r="C761" s="51" t="s">
        <v>1502</v>
      </c>
      <c r="D761" s="240">
        <v>0</v>
      </c>
      <c r="E761" s="240"/>
      <c r="F761" s="53" t="str">
        <f t="shared" si="190"/>
        <v>-</v>
      </c>
    </row>
    <row r="762" spans="1:6" ht="12.75" customHeight="1" x14ac:dyDescent="0.2">
      <c r="A762" s="54">
        <v>36314</v>
      </c>
      <c r="B762" s="86" t="s">
        <v>1503</v>
      </c>
      <c r="C762" s="51" t="s">
        <v>1504</v>
      </c>
      <c r="D762" s="240">
        <v>0</v>
      </c>
      <c r="E762" s="240"/>
      <c r="F762" s="53" t="str">
        <f t="shared" si="190"/>
        <v>-</v>
      </c>
    </row>
    <row r="763" spans="1:6" ht="12.75" customHeight="1" x14ac:dyDescent="0.2">
      <c r="A763" s="54">
        <v>36315</v>
      </c>
      <c r="B763" s="86" t="s">
        <v>1505</v>
      </c>
      <c r="C763" s="51" t="s">
        <v>1506</v>
      </c>
      <c r="D763" s="240">
        <v>0</v>
      </c>
      <c r="E763" s="240"/>
      <c r="F763" s="53" t="str">
        <f t="shared" si="190"/>
        <v>-</v>
      </c>
    </row>
    <row r="764" spans="1:6" ht="12.75" customHeight="1" x14ac:dyDescent="0.2">
      <c r="A764" s="54">
        <v>36316</v>
      </c>
      <c r="B764" s="86" t="s">
        <v>1507</v>
      </c>
      <c r="C764" s="51" t="s">
        <v>1508</v>
      </c>
      <c r="D764" s="240">
        <v>0</v>
      </c>
      <c r="E764" s="240"/>
      <c r="F764" s="53" t="str">
        <f t="shared" si="190"/>
        <v>-</v>
      </c>
    </row>
    <row r="765" spans="1:6" ht="12.75" customHeight="1" x14ac:dyDescent="0.2">
      <c r="A765" s="54">
        <v>36317</v>
      </c>
      <c r="B765" s="86" t="s">
        <v>1509</v>
      </c>
      <c r="C765" s="51" t="s">
        <v>1510</v>
      </c>
      <c r="D765" s="240">
        <v>0</v>
      </c>
      <c r="E765" s="240"/>
      <c r="F765" s="53" t="str">
        <f t="shared" si="190"/>
        <v>-</v>
      </c>
    </row>
    <row r="766" spans="1:6" ht="12.75" customHeight="1" x14ac:dyDescent="0.2">
      <c r="A766" s="54">
        <v>36318</v>
      </c>
      <c r="B766" s="86" t="s">
        <v>1511</v>
      </c>
      <c r="C766" s="51" t="s">
        <v>1512</v>
      </c>
      <c r="D766" s="240">
        <v>0</v>
      </c>
      <c r="E766" s="240"/>
      <c r="F766" s="53" t="str">
        <f t="shared" si="190"/>
        <v>-</v>
      </c>
    </row>
    <row r="767" spans="1:6" ht="24" x14ac:dyDescent="0.2">
      <c r="A767" s="54">
        <v>36319</v>
      </c>
      <c r="B767" s="231" t="s">
        <v>1513</v>
      </c>
      <c r="C767" s="51" t="s">
        <v>1514</v>
      </c>
      <c r="D767" s="240">
        <v>0</v>
      </c>
      <c r="E767" s="240"/>
      <c r="F767" s="53" t="str">
        <f t="shared" si="190"/>
        <v>-</v>
      </c>
    </row>
    <row r="768" spans="1:6" ht="12.75" customHeight="1" x14ac:dyDescent="0.2">
      <c r="A768" s="54">
        <v>36323</v>
      </c>
      <c r="B768" s="86" t="s">
        <v>1515</v>
      </c>
      <c r="C768" s="51" t="s">
        <v>1516</v>
      </c>
      <c r="D768" s="240">
        <v>0</v>
      </c>
      <c r="E768" s="240"/>
      <c r="F768" s="53" t="str">
        <f t="shared" si="190"/>
        <v>-</v>
      </c>
    </row>
    <row r="769" spans="1:6" ht="12.75" customHeight="1" x14ac:dyDescent="0.2">
      <c r="A769" s="54">
        <v>36324</v>
      </c>
      <c r="B769" s="86" t="s">
        <v>1517</v>
      </c>
      <c r="C769" s="51" t="s">
        <v>1518</v>
      </c>
      <c r="D769" s="240">
        <v>0</v>
      </c>
      <c r="E769" s="240"/>
      <c r="F769" s="53" t="str">
        <f t="shared" si="190"/>
        <v>-</v>
      </c>
    </row>
    <row r="770" spans="1:6" ht="12.75" customHeight="1" x14ac:dyDescent="0.2">
      <c r="A770" s="54">
        <v>36325</v>
      </c>
      <c r="B770" s="86" t="s">
        <v>1519</v>
      </c>
      <c r="C770" s="51" t="s">
        <v>1520</v>
      </c>
      <c r="D770" s="240">
        <v>0</v>
      </c>
      <c r="E770" s="240"/>
      <c r="F770" s="53" t="str">
        <f t="shared" si="190"/>
        <v>-</v>
      </c>
    </row>
    <row r="771" spans="1:6" ht="12.75" customHeight="1" x14ac:dyDescent="0.2">
      <c r="A771" s="54">
        <v>36326</v>
      </c>
      <c r="B771" s="86" t="s">
        <v>1521</v>
      </c>
      <c r="C771" s="51" t="s">
        <v>1522</v>
      </c>
      <c r="D771" s="240">
        <v>0</v>
      </c>
      <c r="E771" s="240"/>
      <c r="F771" s="53" t="str">
        <f t="shared" si="190"/>
        <v>-</v>
      </c>
    </row>
    <row r="772" spans="1:6" ht="12.75" customHeight="1" x14ac:dyDescent="0.2">
      <c r="A772" s="54">
        <v>36327</v>
      </c>
      <c r="B772" s="86" t="s">
        <v>1523</v>
      </c>
      <c r="C772" s="51" t="s">
        <v>1524</v>
      </c>
      <c r="D772" s="240">
        <v>0</v>
      </c>
      <c r="E772" s="240"/>
      <c r="F772" s="53" t="str">
        <f t="shared" si="190"/>
        <v>-</v>
      </c>
    </row>
    <row r="773" spans="1:6" ht="24" x14ac:dyDescent="0.2">
      <c r="A773" s="54">
        <v>36328</v>
      </c>
      <c r="B773" s="86" t="s">
        <v>1525</v>
      </c>
      <c r="C773" s="51" t="s">
        <v>1526</v>
      </c>
      <c r="D773" s="240">
        <v>3813</v>
      </c>
      <c r="E773" s="240"/>
      <c r="F773" s="53">
        <f t="shared" si="190"/>
        <v>0</v>
      </c>
    </row>
    <row r="774" spans="1:6" ht="24" x14ac:dyDescent="0.2">
      <c r="A774" s="54">
        <v>36329</v>
      </c>
      <c r="B774" s="231" t="s">
        <v>1527</v>
      </c>
      <c r="C774" s="51" t="s">
        <v>1528</v>
      </c>
      <c r="D774" s="240">
        <v>0</v>
      </c>
      <c r="E774" s="240"/>
      <c r="F774" s="53" t="str">
        <f t="shared" si="190"/>
        <v>-</v>
      </c>
    </row>
    <row r="775" spans="1:6" ht="12.75" customHeight="1" x14ac:dyDescent="0.2">
      <c r="A775" s="54" t="s">
        <v>1529</v>
      </c>
      <c r="B775" s="231" t="s">
        <v>1530</v>
      </c>
      <c r="C775" s="55" t="s">
        <v>1529</v>
      </c>
      <c r="D775" s="240">
        <v>0</v>
      </c>
      <c r="E775" s="240"/>
      <c r="F775" s="53" t="str">
        <f t="shared" si="190"/>
        <v>-</v>
      </c>
    </row>
    <row r="776" spans="1:6" ht="12.75" customHeight="1" x14ac:dyDescent="0.2">
      <c r="A776" s="54" t="s">
        <v>1531</v>
      </c>
      <c r="B776" s="231" t="s">
        <v>1532</v>
      </c>
      <c r="C776" s="55" t="s">
        <v>1531</v>
      </c>
      <c r="D776" s="240">
        <v>0</v>
      </c>
      <c r="E776" s="240"/>
      <c r="F776" s="53" t="str">
        <f t="shared" si="190"/>
        <v>-</v>
      </c>
    </row>
    <row r="777" spans="1:6" ht="12.75" customHeight="1" x14ac:dyDescent="0.2">
      <c r="A777" s="54" t="s">
        <v>1533</v>
      </c>
      <c r="B777" s="231" t="s">
        <v>1534</v>
      </c>
      <c r="C777" s="55" t="s">
        <v>1533</v>
      </c>
      <c r="D777" s="240">
        <v>0</v>
      </c>
      <c r="E777" s="240"/>
      <c r="F777" s="53" t="str">
        <f t="shared" si="190"/>
        <v>-</v>
      </c>
    </row>
    <row r="778" spans="1:6" ht="12.75" customHeight="1" x14ac:dyDescent="0.2">
      <c r="A778" s="54" t="s">
        <v>1535</v>
      </c>
      <c r="B778" s="231" t="s">
        <v>1536</v>
      </c>
      <c r="C778" s="55" t="s">
        <v>1535</v>
      </c>
      <c r="D778" s="240">
        <v>0</v>
      </c>
      <c r="E778" s="240"/>
      <c r="F778" s="53" t="str">
        <f t="shared" si="190"/>
        <v>-</v>
      </c>
    </row>
    <row r="779" spans="1:6" ht="24" x14ac:dyDescent="0.2">
      <c r="A779" s="54" t="s">
        <v>1537</v>
      </c>
      <c r="B779" s="231" t="s">
        <v>1538</v>
      </c>
      <c r="C779" s="55" t="s">
        <v>1537</v>
      </c>
      <c r="D779" s="240">
        <v>0</v>
      </c>
      <c r="E779" s="240"/>
      <c r="F779" s="53" t="str">
        <f t="shared" si="190"/>
        <v>-</v>
      </c>
    </row>
    <row r="780" spans="1:6" ht="24" x14ac:dyDescent="0.2">
      <c r="A780" s="54" t="s">
        <v>1539</v>
      </c>
      <c r="B780" s="231" t="s">
        <v>1540</v>
      </c>
      <c r="C780" s="55" t="s">
        <v>1539</v>
      </c>
      <c r="D780" s="240">
        <v>0</v>
      </c>
      <c r="E780" s="240"/>
      <c r="F780" s="53" t="str">
        <f t="shared" si="190"/>
        <v>-</v>
      </c>
    </row>
    <row r="781" spans="1:6" ht="12.75" customHeight="1" x14ac:dyDescent="0.2">
      <c r="A781" s="54" t="s">
        <v>1541</v>
      </c>
      <c r="B781" s="231" t="s">
        <v>1542</v>
      </c>
      <c r="C781" s="55" t="s">
        <v>1541</v>
      </c>
      <c r="D781" s="240">
        <v>0</v>
      </c>
      <c r="E781" s="240"/>
      <c r="F781" s="53" t="str">
        <f t="shared" si="190"/>
        <v>-</v>
      </c>
    </row>
    <row r="782" spans="1:6" ht="24" x14ac:dyDescent="0.2">
      <c r="A782" s="54" t="s">
        <v>1543</v>
      </c>
      <c r="B782" s="231" t="s">
        <v>1544</v>
      </c>
      <c r="C782" s="55" t="s">
        <v>1543</v>
      </c>
      <c r="D782" s="240">
        <v>0</v>
      </c>
      <c r="E782" s="240"/>
      <c r="F782" s="53" t="str">
        <f t="shared" si="190"/>
        <v>-</v>
      </c>
    </row>
    <row r="783" spans="1:6" ht="12.75" customHeight="1" x14ac:dyDescent="0.2">
      <c r="A783" s="54" t="s">
        <v>1545</v>
      </c>
      <c r="B783" s="231" t="s">
        <v>1546</v>
      </c>
      <c r="C783" s="55" t="s">
        <v>1545</v>
      </c>
      <c r="D783" s="240">
        <v>0</v>
      </c>
      <c r="E783" s="240"/>
      <c r="F783" s="53" t="str">
        <f t="shared" si="190"/>
        <v>-</v>
      </c>
    </row>
    <row r="784" spans="1:6" ht="12.75" customHeight="1" x14ac:dyDescent="0.2">
      <c r="A784" s="54" t="s">
        <v>1547</v>
      </c>
      <c r="B784" s="231" t="s">
        <v>1548</v>
      </c>
      <c r="C784" s="55" t="s">
        <v>1547</v>
      </c>
      <c r="D784" s="240">
        <v>0</v>
      </c>
      <c r="E784" s="240"/>
      <c r="F784" s="53" t="str">
        <f t="shared" si="190"/>
        <v>-</v>
      </c>
    </row>
    <row r="785" spans="1:6" ht="24" x14ac:dyDescent="0.2">
      <c r="A785" s="54" t="s">
        <v>1549</v>
      </c>
      <c r="B785" s="231" t="s">
        <v>1550</v>
      </c>
      <c r="C785" s="55" t="s">
        <v>1549</v>
      </c>
      <c r="D785" s="240">
        <v>0</v>
      </c>
      <c r="E785" s="240"/>
      <c r="F785" s="53" t="str">
        <f t="shared" si="190"/>
        <v>-</v>
      </c>
    </row>
    <row r="786" spans="1:6" ht="24" x14ac:dyDescent="0.2">
      <c r="A786" s="54" t="s">
        <v>1551</v>
      </c>
      <c r="B786" s="231" t="s">
        <v>1552</v>
      </c>
      <c r="C786" s="55" t="s">
        <v>1551</v>
      </c>
      <c r="D786" s="240">
        <v>0</v>
      </c>
      <c r="E786" s="240"/>
      <c r="F786" s="53" t="str">
        <f t="shared" si="190"/>
        <v>-</v>
      </c>
    </row>
    <row r="787" spans="1:6" ht="24" x14ac:dyDescent="0.2">
      <c r="A787" s="54" t="s">
        <v>1553</v>
      </c>
      <c r="B787" s="231" t="s">
        <v>1554</v>
      </c>
      <c r="C787" s="55" t="s">
        <v>1553</v>
      </c>
      <c r="D787" s="240">
        <v>0</v>
      </c>
      <c r="E787" s="240"/>
      <c r="F787" s="53" t="str">
        <f t="shared" si="190"/>
        <v>-</v>
      </c>
    </row>
    <row r="788" spans="1:6" ht="24" x14ac:dyDescent="0.2">
      <c r="A788" s="54" t="s">
        <v>1555</v>
      </c>
      <c r="B788" s="231" t="s">
        <v>1556</v>
      </c>
      <c r="C788" s="55" t="s">
        <v>1555</v>
      </c>
      <c r="D788" s="240">
        <v>0</v>
      </c>
      <c r="E788" s="240"/>
      <c r="F788" s="53" t="str">
        <f t="shared" si="190"/>
        <v>-</v>
      </c>
    </row>
    <row r="789" spans="1:6" ht="24" x14ac:dyDescent="0.2">
      <c r="A789" s="54" t="s">
        <v>1557</v>
      </c>
      <c r="B789" s="231" t="s">
        <v>1558</v>
      </c>
      <c r="C789" s="55" t="s">
        <v>1557</v>
      </c>
      <c r="D789" s="240">
        <v>0</v>
      </c>
      <c r="E789" s="240"/>
      <c r="F789" s="53" t="str">
        <f t="shared" si="190"/>
        <v>-</v>
      </c>
    </row>
    <row r="790" spans="1:6" ht="24" x14ac:dyDescent="0.2">
      <c r="A790" s="54" t="s">
        <v>1559</v>
      </c>
      <c r="B790" s="86" t="s">
        <v>1560</v>
      </c>
      <c r="C790" s="51" t="s">
        <v>1559</v>
      </c>
      <c r="D790" s="240">
        <v>0</v>
      </c>
      <c r="E790" s="240"/>
      <c r="F790" s="53" t="str">
        <f t="shared" si="190"/>
        <v>-</v>
      </c>
    </row>
    <row r="791" spans="1:6" ht="24" x14ac:dyDescent="0.2">
      <c r="A791" s="54" t="s">
        <v>1561</v>
      </c>
      <c r="B791" s="86" t="s">
        <v>1562</v>
      </c>
      <c r="C791" s="51" t="s">
        <v>1561</v>
      </c>
      <c r="D791" s="240">
        <v>0</v>
      </c>
      <c r="E791" s="240"/>
      <c r="F791" s="53" t="str">
        <f t="shared" si="190"/>
        <v>-</v>
      </c>
    </row>
    <row r="792" spans="1:6" ht="24" x14ac:dyDescent="0.2">
      <c r="A792" s="54" t="s">
        <v>1563</v>
      </c>
      <c r="B792" s="86" t="s">
        <v>1564</v>
      </c>
      <c r="C792" s="51" t="s">
        <v>1563</v>
      </c>
      <c r="D792" s="240">
        <v>0</v>
      </c>
      <c r="E792" s="240"/>
      <c r="F792" s="53" t="str">
        <f t="shared" si="190"/>
        <v>-</v>
      </c>
    </row>
    <row r="793" spans="1:6" ht="24" x14ac:dyDescent="0.2">
      <c r="A793" s="54" t="s">
        <v>1565</v>
      </c>
      <c r="B793" s="86" t="s">
        <v>1566</v>
      </c>
      <c r="C793" s="51" t="s">
        <v>1565</v>
      </c>
      <c r="D793" s="240">
        <v>0</v>
      </c>
      <c r="E793" s="240"/>
      <c r="F793" s="53" t="str">
        <f t="shared" si="190"/>
        <v>-</v>
      </c>
    </row>
    <row r="794" spans="1:6" ht="12.75" customHeight="1" x14ac:dyDescent="0.2">
      <c r="A794" s="54" t="s">
        <v>1567</v>
      </c>
      <c r="B794" s="86" t="s">
        <v>1568</v>
      </c>
      <c r="C794" s="51" t="s">
        <v>1567</v>
      </c>
      <c r="D794" s="240">
        <v>0</v>
      </c>
      <c r="E794" s="240"/>
      <c r="F794" s="53" t="str">
        <f t="shared" si="190"/>
        <v>-</v>
      </c>
    </row>
    <row r="795" spans="1:6" ht="12.75" customHeight="1" x14ac:dyDescent="0.2">
      <c r="A795" s="54" t="s">
        <v>1569</v>
      </c>
      <c r="B795" s="86" t="s">
        <v>1570</v>
      </c>
      <c r="C795" s="51" t="s">
        <v>1569</v>
      </c>
      <c r="D795" s="240">
        <v>0</v>
      </c>
      <c r="E795" s="240"/>
      <c r="F795" s="53" t="str">
        <f t="shared" si="190"/>
        <v>-</v>
      </c>
    </row>
    <row r="796" spans="1:6" ht="12.75" customHeight="1" x14ac:dyDescent="0.2">
      <c r="A796" s="54" t="s">
        <v>1571</v>
      </c>
      <c r="B796" s="86" t="s">
        <v>1572</v>
      </c>
      <c r="C796" s="51" t="s">
        <v>1571</v>
      </c>
      <c r="D796" s="240">
        <v>0</v>
      </c>
      <c r="E796" s="240"/>
      <c r="F796" s="53" t="str">
        <f t="shared" si="190"/>
        <v>-</v>
      </c>
    </row>
    <row r="797" spans="1:6" ht="24" x14ac:dyDescent="0.2">
      <c r="A797" s="54" t="s">
        <v>1573</v>
      </c>
      <c r="B797" s="86" t="s">
        <v>1574</v>
      </c>
      <c r="C797" s="51" t="s">
        <v>1573</v>
      </c>
      <c r="D797" s="240">
        <v>0</v>
      </c>
      <c r="E797" s="240"/>
      <c r="F797" s="53" t="str">
        <f t="shared" si="190"/>
        <v>-</v>
      </c>
    </row>
    <row r="798" spans="1:6" ht="24" x14ac:dyDescent="0.2">
      <c r="A798" s="54" t="s">
        <v>1575</v>
      </c>
      <c r="B798" s="86" t="s">
        <v>1576</v>
      </c>
      <c r="C798" s="51" t="s">
        <v>1575</v>
      </c>
      <c r="D798" s="240">
        <v>0</v>
      </c>
      <c r="E798" s="240"/>
      <c r="F798" s="53" t="str">
        <f t="shared" si="190"/>
        <v>-</v>
      </c>
    </row>
    <row r="799" spans="1:6" ht="24" x14ac:dyDescent="0.2">
      <c r="A799" s="54" t="s">
        <v>1577</v>
      </c>
      <c r="B799" s="86" t="s">
        <v>1578</v>
      </c>
      <c r="C799" s="51" t="s">
        <v>1577</v>
      </c>
      <c r="D799" s="240">
        <v>0</v>
      </c>
      <c r="E799" s="240"/>
      <c r="F799" s="53" t="str">
        <f t="shared" si="190"/>
        <v>-</v>
      </c>
    </row>
    <row r="800" spans="1:6" ht="24" x14ac:dyDescent="0.2">
      <c r="A800" s="54" t="s">
        <v>1579</v>
      </c>
      <c r="B800" s="86" t="s">
        <v>1580</v>
      </c>
      <c r="C800" s="51" t="s">
        <v>1579</v>
      </c>
      <c r="D800" s="240">
        <v>0</v>
      </c>
      <c r="E800" s="240"/>
      <c r="F800" s="53" t="str">
        <f t="shared" si="190"/>
        <v>-</v>
      </c>
    </row>
    <row r="801" spans="1:6" ht="24" x14ac:dyDescent="0.2">
      <c r="A801" s="54" t="s">
        <v>1581</v>
      </c>
      <c r="B801" s="86" t="s">
        <v>1582</v>
      </c>
      <c r="C801" s="51" t="s">
        <v>1581</v>
      </c>
      <c r="D801" s="240">
        <v>0</v>
      </c>
      <c r="E801" s="240"/>
      <c r="F801" s="53" t="str">
        <f t="shared" si="190"/>
        <v>-</v>
      </c>
    </row>
    <row r="802" spans="1:6" ht="24" x14ac:dyDescent="0.2">
      <c r="A802" s="54" t="s">
        <v>1583</v>
      </c>
      <c r="B802" s="86" t="s">
        <v>1584</v>
      </c>
      <c r="C802" s="51" t="s">
        <v>1583</v>
      </c>
      <c r="D802" s="240">
        <v>0</v>
      </c>
      <c r="E802" s="240"/>
      <c r="F802" s="53" t="str">
        <f t="shared" si="190"/>
        <v>-</v>
      </c>
    </row>
    <row r="803" spans="1:6" ht="24" x14ac:dyDescent="0.2">
      <c r="A803" s="54" t="s">
        <v>1585</v>
      </c>
      <c r="B803" s="86" t="s">
        <v>1586</v>
      </c>
      <c r="C803" s="51" t="s">
        <v>1585</v>
      </c>
      <c r="D803" s="240">
        <v>0</v>
      </c>
      <c r="E803" s="240"/>
      <c r="F803" s="53" t="str">
        <f t="shared" si="190"/>
        <v>-</v>
      </c>
    </row>
    <row r="804" spans="1:6" ht="12.75" customHeight="1" x14ac:dyDescent="0.2">
      <c r="A804" s="54" t="s">
        <v>1587</v>
      </c>
      <c r="B804" s="86" t="s">
        <v>1588</v>
      </c>
      <c r="C804" s="51" t="s">
        <v>1587</v>
      </c>
      <c r="D804" s="240">
        <v>0</v>
      </c>
      <c r="E804" s="240"/>
      <c r="F804" s="53" t="str">
        <f t="shared" si="190"/>
        <v>-</v>
      </c>
    </row>
    <row r="805" spans="1:6" ht="12.75" customHeight="1" x14ac:dyDescent="0.2">
      <c r="A805" s="54" t="s">
        <v>1589</v>
      </c>
      <c r="B805" s="86" t="s">
        <v>1590</v>
      </c>
      <c r="C805" s="51" t="s">
        <v>1589</v>
      </c>
      <c r="D805" s="240">
        <v>0</v>
      </c>
      <c r="E805" s="240"/>
      <c r="F805" s="53" t="str">
        <f t="shared" si="190"/>
        <v>-</v>
      </c>
    </row>
    <row r="806" spans="1:6" ht="24" x14ac:dyDescent="0.2">
      <c r="A806" s="54" t="s">
        <v>1591</v>
      </c>
      <c r="B806" s="86" t="s">
        <v>1592</v>
      </c>
      <c r="C806" s="51" t="s">
        <v>1591</v>
      </c>
      <c r="D806" s="240">
        <v>0</v>
      </c>
      <c r="E806" s="240"/>
      <c r="F806" s="53" t="str">
        <f t="shared" si="190"/>
        <v>-</v>
      </c>
    </row>
    <row r="807" spans="1:6" ht="24" x14ac:dyDescent="0.2">
      <c r="A807" s="54" t="s">
        <v>1593</v>
      </c>
      <c r="B807" s="86" t="s">
        <v>1594</v>
      </c>
      <c r="C807" s="51" t="s">
        <v>1593</v>
      </c>
      <c r="D807" s="240">
        <v>0</v>
      </c>
      <c r="E807" s="240"/>
      <c r="F807" s="53" t="str">
        <f t="shared" si="190"/>
        <v>-</v>
      </c>
    </row>
    <row r="808" spans="1:6" ht="12.75" customHeight="1" x14ac:dyDescent="0.2">
      <c r="A808" s="54" t="s">
        <v>1595</v>
      </c>
      <c r="B808" s="86" t="s">
        <v>1596</v>
      </c>
      <c r="C808" s="51" t="s">
        <v>1595</v>
      </c>
      <c r="D808" s="240">
        <v>0</v>
      </c>
      <c r="E808" s="240"/>
      <c r="F808" s="53" t="str">
        <f t="shared" si="190"/>
        <v>-</v>
      </c>
    </row>
    <row r="809" spans="1:6" ht="12.75" customHeight="1" x14ac:dyDescent="0.2">
      <c r="A809" s="54" t="s">
        <v>1597</v>
      </c>
      <c r="B809" s="86" t="s">
        <v>1598</v>
      </c>
      <c r="C809" s="51" t="s">
        <v>1597</v>
      </c>
      <c r="D809" s="240">
        <v>0</v>
      </c>
      <c r="E809" s="240"/>
      <c r="F809" s="53" t="str">
        <f t="shared" si="190"/>
        <v>-</v>
      </c>
    </row>
    <row r="810" spans="1:6" ht="12.75" customHeight="1" x14ac:dyDescent="0.2">
      <c r="A810" s="54" t="s">
        <v>1599</v>
      </c>
      <c r="B810" s="86" t="s">
        <v>1600</v>
      </c>
      <c r="C810" s="51" t="s">
        <v>1599</v>
      </c>
      <c r="D810" s="240">
        <v>0</v>
      </c>
      <c r="E810" s="240"/>
      <c r="F810" s="53" t="str">
        <f t="shared" si="190"/>
        <v>-</v>
      </c>
    </row>
    <row r="811" spans="1:6" ht="12.75" customHeight="1" x14ac:dyDescent="0.2">
      <c r="A811" s="54" t="s">
        <v>1601</v>
      </c>
      <c r="B811" s="86" t="s">
        <v>1602</v>
      </c>
      <c r="C811" s="51" t="s">
        <v>1601</v>
      </c>
      <c r="D811" s="240">
        <v>0</v>
      </c>
      <c r="E811" s="240"/>
      <c r="F811" s="53" t="str">
        <f t="shared" si="190"/>
        <v>-</v>
      </c>
    </row>
    <row r="812" spans="1:6" ht="12.75" customHeight="1" x14ac:dyDescent="0.2">
      <c r="A812" s="54" t="s">
        <v>1603</v>
      </c>
      <c r="B812" s="86" t="s">
        <v>1604</v>
      </c>
      <c r="C812" s="51" t="s">
        <v>1603</v>
      </c>
      <c r="D812" s="240">
        <v>0</v>
      </c>
      <c r="E812" s="240"/>
      <c r="F812" s="53" t="str">
        <f t="shared" si="190"/>
        <v>-</v>
      </c>
    </row>
    <row r="813" spans="1:6" ht="12.75" customHeight="1" x14ac:dyDescent="0.2">
      <c r="A813" s="54" t="s">
        <v>1605</v>
      </c>
      <c r="B813" s="86" t="s">
        <v>1606</v>
      </c>
      <c r="C813" s="51" t="s">
        <v>1605</v>
      </c>
      <c r="D813" s="240">
        <v>0</v>
      </c>
      <c r="E813" s="240"/>
      <c r="F813" s="53" t="str">
        <f t="shared" si="190"/>
        <v>-</v>
      </c>
    </row>
    <row r="814" spans="1:6" ht="12.75" customHeight="1" x14ac:dyDescent="0.2">
      <c r="A814" s="54" t="s">
        <v>1607</v>
      </c>
      <c r="B814" s="86" t="s">
        <v>1608</v>
      </c>
      <c r="C814" s="51" t="s">
        <v>1607</v>
      </c>
      <c r="D814" s="240">
        <v>0</v>
      </c>
      <c r="E814" s="240"/>
      <c r="F814" s="53" t="str">
        <f t="shared" si="190"/>
        <v>-</v>
      </c>
    </row>
    <row r="815" spans="1:6" ht="12.75" customHeight="1" x14ac:dyDescent="0.2">
      <c r="A815" s="54" t="s">
        <v>1609</v>
      </c>
      <c r="B815" s="86" t="s">
        <v>1610</v>
      </c>
      <c r="C815" s="51" t="s">
        <v>1609</v>
      </c>
      <c r="D815" s="240">
        <v>0</v>
      </c>
      <c r="E815" s="240"/>
      <c r="F815" s="53" t="str">
        <f t="shared" si="190"/>
        <v>-</v>
      </c>
    </row>
    <row r="816" spans="1:6" ht="12.75" customHeight="1" x14ac:dyDescent="0.2">
      <c r="A816" s="54" t="s">
        <v>1611</v>
      </c>
      <c r="B816" s="86" t="s">
        <v>1612</v>
      </c>
      <c r="C816" s="51" t="s">
        <v>1611</v>
      </c>
      <c r="D816" s="240">
        <v>4098.78</v>
      </c>
      <c r="E816" s="240">
        <v>2541.3200000000002</v>
      </c>
      <c r="F816" s="53">
        <f t="shared" si="190"/>
        <v>62.001863969278673</v>
      </c>
    </row>
    <row r="817" spans="1:6" ht="12.75" customHeight="1" x14ac:dyDescent="0.2">
      <c r="A817" s="54" t="s">
        <v>1613</v>
      </c>
      <c r="B817" s="86" t="s">
        <v>1614</v>
      </c>
      <c r="C817" s="51" t="s">
        <v>1613</v>
      </c>
      <c r="D817" s="240">
        <v>0</v>
      </c>
      <c r="E817" s="240"/>
      <c r="F817" s="53" t="str">
        <f t="shared" si="190"/>
        <v>-</v>
      </c>
    </row>
    <row r="818" spans="1:6" ht="12.75" customHeight="1" x14ac:dyDescent="0.2">
      <c r="A818" s="54" t="s">
        <v>1615</v>
      </c>
      <c r="B818" s="86" t="s">
        <v>1616</v>
      </c>
      <c r="C818" s="51" t="s">
        <v>1615</v>
      </c>
      <c r="D818" s="240">
        <v>0</v>
      </c>
      <c r="E818" s="240"/>
      <c r="F818" s="53" t="str">
        <f t="shared" si="190"/>
        <v>-</v>
      </c>
    </row>
    <row r="819" spans="1:6" ht="12.75" customHeight="1" x14ac:dyDescent="0.2">
      <c r="A819" s="54">
        <v>37215</v>
      </c>
      <c r="B819" s="86" t="s">
        <v>1617</v>
      </c>
      <c r="C819" s="51" t="s">
        <v>1618</v>
      </c>
      <c r="D819" s="240">
        <v>13272.27</v>
      </c>
      <c r="E819" s="240">
        <v>16350</v>
      </c>
      <c r="F819" s="53">
        <f t="shared" si="190"/>
        <v>123.18917562707811</v>
      </c>
    </row>
    <row r="820" spans="1:6" ht="24" x14ac:dyDescent="0.2">
      <c r="A820" s="54">
        <v>37216</v>
      </c>
      <c r="B820" s="231" t="s">
        <v>1619</v>
      </c>
      <c r="C820" s="51" t="s">
        <v>1620</v>
      </c>
      <c r="D820" s="240">
        <v>0</v>
      </c>
      <c r="E820" s="240"/>
      <c r="F820" s="53" t="str">
        <f t="shared" si="190"/>
        <v>-</v>
      </c>
    </row>
    <row r="821" spans="1:6" ht="12.75" customHeight="1" x14ac:dyDescent="0.2">
      <c r="A821" s="54">
        <v>37217</v>
      </c>
      <c r="B821" s="86" t="s">
        <v>1621</v>
      </c>
      <c r="C821" s="51" t="s">
        <v>1622</v>
      </c>
      <c r="D821" s="240">
        <v>3583.52</v>
      </c>
      <c r="E821" s="240">
        <v>2920</v>
      </c>
      <c r="F821" s="53">
        <f t="shared" si="190"/>
        <v>81.484127338482836</v>
      </c>
    </row>
    <row r="822" spans="1:6" ht="12.75" customHeight="1" x14ac:dyDescent="0.2">
      <c r="A822" s="54">
        <v>37218</v>
      </c>
      <c r="B822" s="86" t="s">
        <v>1623</v>
      </c>
      <c r="C822" s="51" t="s">
        <v>1624</v>
      </c>
      <c r="D822" s="240">
        <v>0</v>
      </c>
      <c r="E822" s="240"/>
      <c r="F822" s="53" t="str">
        <f t="shared" si="190"/>
        <v>-</v>
      </c>
    </row>
    <row r="823" spans="1:6" ht="12.75" customHeight="1" x14ac:dyDescent="0.2">
      <c r="A823" s="54">
        <v>37219</v>
      </c>
      <c r="B823" s="86" t="s">
        <v>1625</v>
      </c>
      <c r="C823" s="51" t="s">
        <v>1626</v>
      </c>
      <c r="D823" s="240">
        <v>1858.12</v>
      </c>
      <c r="E823" s="240">
        <v>398.16</v>
      </c>
      <c r="F823" s="53">
        <f t="shared" si="190"/>
        <v>21.428110132822425</v>
      </c>
    </row>
    <row r="824" spans="1:6" ht="12.75" customHeight="1" x14ac:dyDescent="0.2">
      <c r="A824" s="54">
        <v>37221</v>
      </c>
      <c r="B824" s="86" t="s">
        <v>1627</v>
      </c>
      <c r="C824" s="51" t="s">
        <v>1628</v>
      </c>
      <c r="D824" s="240">
        <v>0</v>
      </c>
      <c r="E824" s="240"/>
      <c r="F824" s="53" t="str">
        <f t="shared" si="190"/>
        <v>-</v>
      </c>
    </row>
    <row r="825" spans="1:6" ht="12.75" customHeight="1" x14ac:dyDescent="0.2">
      <c r="A825" s="54" t="s">
        <v>1629</v>
      </c>
      <c r="B825" s="86" t="s">
        <v>1606</v>
      </c>
      <c r="C825" s="51" t="s">
        <v>1629</v>
      </c>
      <c r="D825" s="240">
        <v>0</v>
      </c>
      <c r="E825" s="240"/>
      <c r="F825" s="53" t="str">
        <f t="shared" si="190"/>
        <v>-</v>
      </c>
    </row>
    <row r="826" spans="1:6" ht="12.75" customHeight="1" x14ac:dyDescent="0.2">
      <c r="A826" s="54" t="s">
        <v>1630</v>
      </c>
      <c r="B826" s="86" t="s">
        <v>1631</v>
      </c>
      <c r="C826" s="51" t="s">
        <v>1630</v>
      </c>
      <c r="D826" s="240">
        <v>0</v>
      </c>
      <c r="E826" s="240"/>
      <c r="F826" s="53" t="str">
        <f t="shared" si="190"/>
        <v>-</v>
      </c>
    </row>
    <row r="827" spans="1:6" ht="12.75" customHeight="1" x14ac:dyDescent="0.2">
      <c r="A827" s="54" t="s">
        <v>1632</v>
      </c>
      <c r="B827" s="86" t="s">
        <v>1633</v>
      </c>
      <c r="C827" s="51" t="s">
        <v>1632</v>
      </c>
      <c r="D827" s="240">
        <v>0</v>
      </c>
      <c r="E827" s="240"/>
      <c r="F827" s="53" t="str">
        <f t="shared" si="190"/>
        <v>-</v>
      </c>
    </row>
    <row r="828" spans="1:6" ht="12.75" customHeight="1" x14ac:dyDescent="0.2">
      <c r="A828" s="54" t="s">
        <v>1634</v>
      </c>
      <c r="B828" s="86" t="s">
        <v>1635</v>
      </c>
      <c r="C828" s="51" t="s">
        <v>1634</v>
      </c>
      <c r="D828" s="240">
        <v>0</v>
      </c>
      <c r="E828" s="240"/>
      <c r="F828" s="53" t="str">
        <f t="shared" si="190"/>
        <v>-</v>
      </c>
    </row>
    <row r="829" spans="1:6" ht="12.75" customHeight="1" x14ac:dyDescent="0.2">
      <c r="A829" s="54">
        <v>38117</v>
      </c>
      <c r="B829" s="86" t="s">
        <v>1636</v>
      </c>
      <c r="C829" s="51" t="s">
        <v>1637</v>
      </c>
      <c r="D829" s="240">
        <v>0</v>
      </c>
      <c r="E829" s="240">
        <v>38935</v>
      </c>
      <c r="F829" s="53" t="str">
        <f t="shared" si="190"/>
        <v>-</v>
      </c>
    </row>
    <row r="830" spans="1:6" ht="12.75" customHeight="1" x14ac:dyDescent="0.2">
      <c r="A830" s="54">
        <v>38612</v>
      </c>
      <c r="B830" s="86" t="s">
        <v>1638</v>
      </c>
      <c r="C830" s="51" t="s">
        <v>1639</v>
      </c>
      <c r="D830" s="240">
        <v>0</v>
      </c>
      <c r="E830" s="240"/>
      <c r="F830" s="53" t="str">
        <f t="shared" si="190"/>
        <v>-</v>
      </c>
    </row>
    <row r="831" spans="1:6" ht="12.75" customHeight="1" x14ac:dyDescent="0.2">
      <c r="A831" s="54">
        <v>38613</v>
      </c>
      <c r="B831" s="86" t="s">
        <v>1640</v>
      </c>
      <c r="C831" s="51" t="s">
        <v>1641</v>
      </c>
      <c r="D831" s="240">
        <v>0</v>
      </c>
      <c r="E831" s="240"/>
      <c r="F831" s="53" t="str">
        <f t="shared" si="190"/>
        <v>-</v>
      </c>
    </row>
    <row r="832" spans="1:6" ht="12.75" customHeight="1" x14ac:dyDescent="0.2">
      <c r="A832" s="54">
        <v>38614</v>
      </c>
      <c r="B832" s="86" t="s">
        <v>1642</v>
      </c>
      <c r="C832" s="51" t="s">
        <v>1643</v>
      </c>
      <c r="D832" s="240">
        <v>0</v>
      </c>
      <c r="E832" s="240"/>
      <c r="F832" s="53" t="str">
        <f t="shared" si="190"/>
        <v>-</v>
      </c>
    </row>
    <row r="833" spans="1:6" ht="12.75" customHeight="1" x14ac:dyDescent="0.2">
      <c r="A833" s="54">
        <v>38615</v>
      </c>
      <c r="B833" s="86" t="s">
        <v>1644</v>
      </c>
      <c r="C833" s="51" t="s">
        <v>1645</v>
      </c>
      <c r="D833" s="240">
        <v>0</v>
      </c>
      <c r="E833" s="240"/>
      <c r="F833" s="53" t="str">
        <f t="shared" si="190"/>
        <v>-</v>
      </c>
    </row>
    <row r="834" spans="1:6" ht="12.75" customHeight="1" x14ac:dyDescent="0.2">
      <c r="A834" s="54">
        <v>38622</v>
      </c>
      <c r="B834" s="86" t="s">
        <v>1646</v>
      </c>
      <c r="C834" s="51" t="s">
        <v>1647</v>
      </c>
      <c r="D834" s="240">
        <v>0</v>
      </c>
      <c r="E834" s="240"/>
      <c r="F834" s="53" t="str">
        <f t="shared" si="190"/>
        <v>-</v>
      </c>
    </row>
    <row r="835" spans="1:6" ht="12.75" customHeight="1" x14ac:dyDescent="0.2">
      <c r="A835" s="54">
        <v>38623</v>
      </c>
      <c r="B835" s="86" t="s">
        <v>1648</v>
      </c>
      <c r="C835" s="51" t="s">
        <v>1649</v>
      </c>
      <c r="D835" s="240">
        <v>0</v>
      </c>
      <c r="E835" s="240"/>
      <c r="F835" s="53" t="str">
        <f t="shared" si="190"/>
        <v>-</v>
      </c>
    </row>
    <row r="836" spans="1:6" ht="12.75" customHeight="1" x14ac:dyDescent="0.2">
      <c r="A836" s="54">
        <v>38624</v>
      </c>
      <c r="B836" s="86" t="s">
        <v>1650</v>
      </c>
      <c r="C836" s="51" t="s">
        <v>1651</v>
      </c>
      <c r="D836" s="240">
        <v>0</v>
      </c>
      <c r="E836" s="240"/>
      <c r="F836" s="53" t="str">
        <f t="shared" si="190"/>
        <v>-</v>
      </c>
    </row>
    <row r="837" spans="1:6" ht="12.75" customHeight="1" x14ac:dyDescent="0.2">
      <c r="A837" s="54">
        <v>38625</v>
      </c>
      <c r="B837" s="86" t="s">
        <v>1652</v>
      </c>
      <c r="C837" s="51" t="s">
        <v>1653</v>
      </c>
      <c r="D837" s="240">
        <v>0</v>
      </c>
      <c r="E837" s="240"/>
      <c r="F837" s="53" t="str">
        <f t="shared" si="190"/>
        <v>-</v>
      </c>
    </row>
    <row r="838" spans="1:6" ht="12.75" customHeight="1" x14ac:dyDescent="0.2">
      <c r="A838" s="54" t="s">
        <v>1654</v>
      </c>
      <c r="B838" s="86" t="s">
        <v>1655</v>
      </c>
      <c r="C838" s="51" t="s">
        <v>1654</v>
      </c>
      <c r="D838" s="240">
        <v>0</v>
      </c>
      <c r="E838" s="240"/>
      <c r="F838" s="53" t="str">
        <f t="shared" si="190"/>
        <v>-</v>
      </c>
    </row>
    <row r="839" spans="1:6" ht="12.75" customHeight="1" x14ac:dyDescent="0.2">
      <c r="A839" s="54">
        <v>38631</v>
      </c>
      <c r="B839" s="86" t="s">
        <v>1656</v>
      </c>
      <c r="C839" s="51" t="s">
        <v>1657</v>
      </c>
      <c r="D839" s="240">
        <v>0</v>
      </c>
      <c r="E839" s="240"/>
      <c r="F839" s="53" t="str">
        <f t="shared" si="190"/>
        <v>-</v>
      </c>
    </row>
    <row r="840" spans="1:6" ht="12.75" customHeight="1" x14ac:dyDescent="0.2">
      <c r="A840" s="54">
        <v>38632</v>
      </c>
      <c r="B840" s="86" t="s">
        <v>1658</v>
      </c>
      <c r="C840" s="51" t="s">
        <v>1659</v>
      </c>
      <c r="D840" s="240">
        <v>0</v>
      </c>
      <c r="E840" s="240"/>
      <c r="F840" s="53" t="str">
        <f t="shared" si="190"/>
        <v>-</v>
      </c>
    </row>
    <row r="841" spans="1:6" ht="12.75" customHeight="1" x14ac:dyDescent="0.2">
      <c r="A841" s="54">
        <v>38641</v>
      </c>
      <c r="B841" s="86" t="s">
        <v>1660</v>
      </c>
      <c r="C841" s="51" t="s">
        <v>1661</v>
      </c>
      <c r="D841" s="240">
        <v>0</v>
      </c>
      <c r="E841" s="240"/>
      <c r="F841" s="53" t="str">
        <f t="shared" si="190"/>
        <v>-</v>
      </c>
    </row>
    <row r="842" spans="1:6" ht="12.75" customHeight="1" x14ac:dyDescent="0.2">
      <c r="A842" s="54" t="s">
        <v>1662</v>
      </c>
      <c r="B842" s="86" t="s">
        <v>1663</v>
      </c>
      <c r="C842" s="51" t="s">
        <v>1662</v>
      </c>
      <c r="D842" s="240">
        <v>0</v>
      </c>
      <c r="E842" s="240"/>
      <c r="F842" s="53" t="str">
        <f t="shared" si="190"/>
        <v>-</v>
      </c>
    </row>
    <row r="843" spans="1:6" ht="24" x14ac:dyDescent="0.2">
      <c r="A843" s="54" t="s">
        <v>1664</v>
      </c>
      <c r="B843" s="86" t="s">
        <v>1665</v>
      </c>
      <c r="C843" s="55" t="s">
        <v>1664</v>
      </c>
      <c r="D843" s="240">
        <v>0</v>
      </c>
      <c r="E843" s="240"/>
      <c r="F843" s="53" t="str">
        <f t="shared" si="190"/>
        <v>-</v>
      </c>
    </row>
    <row r="844" spans="1:6" ht="24" x14ac:dyDescent="0.2">
      <c r="A844" s="54" t="s">
        <v>1666</v>
      </c>
      <c r="B844" s="86" t="s">
        <v>1667</v>
      </c>
      <c r="C844" s="55" t="s">
        <v>1666</v>
      </c>
      <c r="D844" s="240">
        <v>0</v>
      </c>
      <c r="E844" s="240"/>
      <c r="F844" s="53" t="str">
        <f t="shared" si="190"/>
        <v>-</v>
      </c>
    </row>
    <row r="845" spans="1:6" ht="12.75" customHeight="1" x14ac:dyDescent="0.2">
      <c r="A845" s="54" t="s">
        <v>1668</v>
      </c>
      <c r="B845" s="86" t="s">
        <v>1669</v>
      </c>
      <c r="C845" s="55" t="s">
        <v>1668</v>
      </c>
      <c r="D845" s="240">
        <v>0</v>
      </c>
      <c r="E845" s="240"/>
      <c r="F845" s="53" t="str">
        <f t="shared" si="190"/>
        <v>-</v>
      </c>
    </row>
    <row r="846" spans="1:6" ht="24" x14ac:dyDescent="0.2">
      <c r="A846" s="54">
        <v>81212</v>
      </c>
      <c r="B846" s="86" t="s">
        <v>1670</v>
      </c>
      <c r="C846" s="51" t="s">
        <v>1671</v>
      </c>
      <c r="D846" s="240">
        <v>0</v>
      </c>
      <c r="E846" s="240"/>
      <c r="F846" s="53" t="str">
        <f t="shared" si="190"/>
        <v>-</v>
      </c>
    </row>
    <row r="847" spans="1:6" ht="12.75" customHeight="1" x14ac:dyDescent="0.2">
      <c r="A847" s="54">
        <v>81322</v>
      </c>
      <c r="B847" s="86" t="s">
        <v>1672</v>
      </c>
      <c r="C847" s="51" t="s">
        <v>1673</v>
      </c>
      <c r="D847" s="240">
        <v>0</v>
      </c>
      <c r="E847" s="240"/>
      <c r="F847" s="53" t="str">
        <f t="shared" si="190"/>
        <v>-</v>
      </c>
    </row>
    <row r="848" spans="1:6" ht="24" x14ac:dyDescent="0.2">
      <c r="A848" s="54">
        <v>81332</v>
      </c>
      <c r="B848" s="86" t="s">
        <v>1674</v>
      </c>
      <c r="C848" s="51" t="s">
        <v>1675</v>
      </c>
      <c r="D848" s="240">
        <v>0</v>
      </c>
      <c r="E848" s="240"/>
      <c r="F848" s="53" t="str">
        <f t="shared" si="190"/>
        <v>-</v>
      </c>
    </row>
    <row r="849" spans="1:6" ht="24" x14ac:dyDescent="0.2">
      <c r="A849" s="54">
        <v>81342</v>
      </c>
      <c r="B849" s="86" t="s">
        <v>1676</v>
      </c>
      <c r="C849" s="51" t="s">
        <v>1677</v>
      </c>
      <c r="D849" s="240">
        <v>0</v>
      </c>
      <c r="E849" s="240"/>
      <c r="F849" s="53" t="str">
        <f t="shared" si="190"/>
        <v>-</v>
      </c>
    </row>
    <row r="850" spans="1:6" ht="12.75" customHeight="1" x14ac:dyDescent="0.2">
      <c r="A850" s="54">
        <v>81411</v>
      </c>
      <c r="B850" s="86" t="s">
        <v>1678</v>
      </c>
      <c r="C850" s="51" t="s">
        <v>1679</v>
      </c>
      <c r="D850" s="240">
        <v>0</v>
      </c>
      <c r="E850" s="240">
        <v>4000</v>
      </c>
      <c r="F850" s="53" t="str">
        <f t="shared" si="190"/>
        <v>-</v>
      </c>
    </row>
    <row r="851" spans="1:6" ht="12.75" customHeight="1" x14ac:dyDescent="0.2">
      <c r="A851" s="54">
        <v>81412</v>
      </c>
      <c r="B851" s="86" t="s">
        <v>1680</v>
      </c>
      <c r="C851" s="51" t="s">
        <v>1681</v>
      </c>
      <c r="D851" s="240">
        <v>0</v>
      </c>
      <c r="E851" s="240"/>
      <c r="F851" s="53" t="str">
        <f t="shared" si="190"/>
        <v>-</v>
      </c>
    </row>
    <row r="852" spans="1:6" ht="24" x14ac:dyDescent="0.2">
      <c r="A852" s="54">
        <v>81532</v>
      </c>
      <c r="B852" s="231" t="s">
        <v>1682</v>
      </c>
      <c r="C852" s="51" t="s">
        <v>1683</v>
      </c>
      <c r="D852" s="240">
        <v>0</v>
      </c>
      <c r="E852" s="240"/>
      <c r="F852" s="53" t="str">
        <f t="shared" si="190"/>
        <v>-</v>
      </c>
    </row>
    <row r="853" spans="1:6" ht="24" x14ac:dyDescent="0.2">
      <c r="A853" s="54">
        <v>81542</v>
      </c>
      <c r="B853" s="231" t="s">
        <v>1684</v>
      </c>
      <c r="C853" s="51" t="s">
        <v>1685</v>
      </c>
      <c r="D853" s="240">
        <v>0</v>
      </c>
      <c r="E853" s="240"/>
      <c r="F853" s="53" t="str">
        <f t="shared" si="190"/>
        <v>-</v>
      </c>
    </row>
    <row r="854" spans="1:6" ht="24" x14ac:dyDescent="0.2">
      <c r="A854" s="54">
        <v>81552</v>
      </c>
      <c r="B854" s="86" t="s">
        <v>1686</v>
      </c>
      <c r="C854" s="51" t="s">
        <v>1687</v>
      </c>
      <c r="D854" s="240">
        <v>0</v>
      </c>
      <c r="E854" s="240"/>
      <c r="F854" s="53" t="str">
        <f t="shared" si="190"/>
        <v>-</v>
      </c>
    </row>
    <row r="855" spans="1:6" ht="24" x14ac:dyDescent="0.2">
      <c r="A855" s="54">
        <v>81631</v>
      </c>
      <c r="B855" s="231" t="s">
        <v>1688</v>
      </c>
      <c r="C855" s="51" t="s">
        <v>1689</v>
      </c>
      <c r="D855" s="240">
        <v>0</v>
      </c>
      <c r="E855" s="240"/>
      <c r="F855" s="53" t="str">
        <f t="shared" si="190"/>
        <v>-</v>
      </c>
    </row>
    <row r="856" spans="1:6" ht="24" x14ac:dyDescent="0.2">
      <c r="A856" s="54">
        <v>81632</v>
      </c>
      <c r="B856" s="86" t="s">
        <v>1690</v>
      </c>
      <c r="C856" s="51" t="s">
        <v>1691</v>
      </c>
      <c r="D856" s="240">
        <v>0</v>
      </c>
      <c r="E856" s="240"/>
      <c r="F856" s="53" t="str">
        <f t="shared" si="190"/>
        <v>-</v>
      </c>
    </row>
    <row r="857" spans="1:6" ht="12.75" customHeight="1" x14ac:dyDescent="0.2">
      <c r="A857" s="54">
        <v>81641</v>
      </c>
      <c r="B857" s="86" t="s">
        <v>1692</v>
      </c>
      <c r="C857" s="51" t="s">
        <v>1693</v>
      </c>
      <c r="D857" s="240">
        <v>0</v>
      </c>
      <c r="E857" s="240"/>
      <c r="F857" s="53" t="str">
        <f t="shared" si="190"/>
        <v>-</v>
      </c>
    </row>
    <row r="858" spans="1:6" ht="12.75" customHeight="1" x14ac:dyDescent="0.2">
      <c r="A858" s="54">
        <v>81642</v>
      </c>
      <c r="B858" s="86" t="s">
        <v>1694</v>
      </c>
      <c r="C858" s="51" t="s">
        <v>1695</v>
      </c>
      <c r="D858" s="240">
        <v>0</v>
      </c>
      <c r="E858" s="240"/>
      <c r="F858" s="53" t="str">
        <f t="shared" si="190"/>
        <v>-</v>
      </c>
    </row>
    <row r="859" spans="1:6" ht="12.75" customHeight="1" x14ac:dyDescent="0.2">
      <c r="A859" s="54">
        <v>81711</v>
      </c>
      <c r="B859" s="86" t="s">
        <v>1696</v>
      </c>
      <c r="C859" s="51" t="s">
        <v>1697</v>
      </c>
      <c r="D859" s="240">
        <v>0</v>
      </c>
      <c r="E859" s="240"/>
      <c r="F859" s="53" t="str">
        <f t="shared" si="190"/>
        <v>-</v>
      </c>
    </row>
    <row r="860" spans="1:6" ht="12.75" customHeight="1" x14ac:dyDescent="0.2">
      <c r="A860" s="54">
        <v>81712</v>
      </c>
      <c r="B860" s="86" t="s">
        <v>1698</v>
      </c>
      <c r="C860" s="51" t="s">
        <v>1699</v>
      </c>
      <c r="D860" s="240">
        <v>0</v>
      </c>
      <c r="E860" s="240"/>
      <c r="F860" s="53" t="str">
        <f t="shared" si="190"/>
        <v>-</v>
      </c>
    </row>
    <row r="861" spans="1:6" ht="12.75" customHeight="1" x14ac:dyDescent="0.2">
      <c r="A861" s="54">
        <v>81721</v>
      </c>
      <c r="B861" s="86" t="s">
        <v>1700</v>
      </c>
      <c r="C861" s="51" t="s">
        <v>1701</v>
      </c>
      <c r="D861" s="240">
        <v>0</v>
      </c>
      <c r="E861" s="240"/>
      <c r="F861" s="53" t="str">
        <f t="shared" si="190"/>
        <v>-</v>
      </c>
    </row>
    <row r="862" spans="1:6" ht="12.75" customHeight="1" x14ac:dyDescent="0.2">
      <c r="A862" s="54">
        <v>81722</v>
      </c>
      <c r="B862" s="86" t="s">
        <v>1702</v>
      </c>
      <c r="C862" s="51" t="s">
        <v>1703</v>
      </c>
      <c r="D862" s="240">
        <v>0</v>
      </c>
      <c r="E862" s="240"/>
      <c r="F862" s="53" t="str">
        <f t="shared" si="190"/>
        <v>-</v>
      </c>
    </row>
    <row r="863" spans="1:6" ht="12.75" customHeight="1" x14ac:dyDescent="0.2">
      <c r="A863" s="54">
        <v>81731</v>
      </c>
      <c r="B863" s="86" t="s">
        <v>1704</v>
      </c>
      <c r="C863" s="51" t="s">
        <v>1705</v>
      </c>
      <c r="D863" s="240">
        <v>0</v>
      </c>
      <c r="E863" s="240"/>
      <c r="F863" s="53" t="str">
        <f t="shared" si="190"/>
        <v>-</v>
      </c>
    </row>
    <row r="864" spans="1:6" ht="12.75" customHeight="1" x14ac:dyDescent="0.2">
      <c r="A864" s="54">
        <v>81732</v>
      </c>
      <c r="B864" s="86" t="s">
        <v>1706</v>
      </c>
      <c r="C864" s="51" t="s">
        <v>1707</v>
      </c>
      <c r="D864" s="240">
        <v>0</v>
      </c>
      <c r="E864" s="240"/>
      <c r="F864" s="53" t="str">
        <f t="shared" si="190"/>
        <v>-</v>
      </c>
    </row>
    <row r="865" spans="1:6" ht="12.75" customHeight="1" x14ac:dyDescent="0.2">
      <c r="A865" s="54">
        <v>81741</v>
      </c>
      <c r="B865" s="86" t="s">
        <v>1708</v>
      </c>
      <c r="C865" s="51" t="s">
        <v>1709</v>
      </c>
      <c r="D865" s="240">
        <v>0</v>
      </c>
      <c r="E865" s="240"/>
      <c r="F865" s="53" t="str">
        <f t="shared" si="190"/>
        <v>-</v>
      </c>
    </row>
    <row r="866" spans="1:6" ht="12.75" customHeight="1" x14ac:dyDescent="0.2">
      <c r="A866" s="54">
        <v>81742</v>
      </c>
      <c r="B866" s="86" t="s">
        <v>1710</v>
      </c>
      <c r="C866" s="51" t="s">
        <v>1711</v>
      </c>
      <c r="D866" s="240">
        <v>0</v>
      </c>
      <c r="E866" s="240"/>
      <c r="F866" s="53" t="str">
        <f t="shared" si="190"/>
        <v>-</v>
      </c>
    </row>
    <row r="867" spans="1:6" ht="12.75" customHeight="1" x14ac:dyDescent="0.2">
      <c r="A867" s="54">
        <v>81751</v>
      </c>
      <c r="B867" s="86" t="s">
        <v>1712</v>
      </c>
      <c r="C867" s="51" t="s">
        <v>1713</v>
      </c>
      <c r="D867" s="240">
        <v>0</v>
      </c>
      <c r="E867" s="240"/>
      <c r="F867" s="53" t="str">
        <f t="shared" si="190"/>
        <v>-</v>
      </c>
    </row>
    <row r="868" spans="1:6" ht="12.75" customHeight="1" x14ac:dyDescent="0.2">
      <c r="A868" s="54">
        <v>81752</v>
      </c>
      <c r="B868" s="86" t="s">
        <v>1714</v>
      </c>
      <c r="C868" s="51" t="s">
        <v>1715</v>
      </c>
      <c r="D868" s="240">
        <v>0</v>
      </c>
      <c r="E868" s="240"/>
      <c r="F868" s="53" t="str">
        <f t="shared" si="190"/>
        <v>-</v>
      </c>
    </row>
    <row r="869" spans="1:6" ht="24" x14ac:dyDescent="0.2">
      <c r="A869" s="54">
        <v>81761</v>
      </c>
      <c r="B869" s="231" t="s">
        <v>1716</v>
      </c>
      <c r="C869" s="51" t="s">
        <v>1717</v>
      </c>
      <c r="D869" s="240">
        <v>0</v>
      </c>
      <c r="E869" s="240"/>
      <c r="F869" s="53" t="str">
        <f t="shared" si="190"/>
        <v>-</v>
      </c>
    </row>
    <row r="870" spans="1:6" ht="24" x14ac:dyDescent="0.2">
      <c r="A870" s="54">
        <v>81762</v>
      </c>
      <c r="B870" s="231" t="s">
        <v>1718</v>
      </c>
      <c r="C870" s="51" t="s">
        <v>1719</v>
      </c>
      <c r="D870" s="240">
        <v>0</v>
      </c>
      <c r="E870" s="240"/>
      <c r="F870" s="53" t="str">
        <f t="shared" si="190"/>
        <v>-</v>
      </c>
    </row>
    <row r="871" spans="1:6" ht="24" x14ac:dyDescent="0.2">
      <c r="A871" s="54">
        <v>81771</v>
      </c>
      <c r="B871" s="86" t="s">
        <v>1720</v>
      </c>
      <c r="C871" s="51" t="s">
        <v>1721</v>
      </c>
      <c r="D871" s="240">
        <v>0</v>
      </c>
      <c r="E871" s="240"/>
      <c r="F871" s="53" t="str">
        <f t="shared" si="190"/>
        <v>-</v>
      </c>
    </row>
    <row r="872" spans="1:6" ht="24" x14ac:dyDescent="0.2">
      <c r="A872" s="54">
        <v>81772</v>
      </c>
      <c r="B872" s="86" t="s">
        <v>1722</v>
      </c>
      <c r="C872" s="51" t="s">
        <v>1723</v>
      </c>
      <c r="D872" s="240">
        <v>0</v>
      </c>
      <c r="E872" s="240"/>
      <c r="F872" s="53" t="str">
        <f t="shared" si="190"/>
        <v>-</v>
      </c>
    </row>
    <row r="873" spans="1:6" ht="12.75" customHeight="1" x14ac:dyDescent="0.2">
      <c r="A873" s="54">
        <v>82412</v>
      </c>
      <c r="B873" s="86" t="s">
        <v>1724</v>
      </c>
      <c r="C873" s="51" t="s">
        <v>1725</v>
      </c>
      <c r="D873" s="240">
        <v>0</v>
      </c>
      <c r="E873" s="240"/>
      <c r="F873" s="53" t="str">
        <f t="shared" si="190"/>
        <v>-</v>
      </c>
    </row>
    <row r="874" spans="1:6" ht="12.75" customHeight="1" x14ac:dyDescent="0.2">
      <c r="A874" s="54">
        <v>84132</v>
      </c>
      <c r="B874" s="86" t="s">
        <v>1726</v>
      </c>
      <c r="C874" s="51" t="s">
        <v>1727</v>
      </c>
      <c r="D874" s="240">
        <v>0</v>
      </c>
      <c r="E874" s="240"/>
      <c r="F874" s="53" t="str">
        <f t="shared" si="190"/>
        <v>-</v>
      </c>
    </row>
    <row r="875" spans="1:6" ht="12.75" customHeight="1" x14ac:dyDescent="0.2">
      <c r="A875" s="54">
        <v>84142</v>
      </c>
      <c r="B875" s="86" t="s">
        <v>1728</v>
      </c>
      <c r="C875" s="51" t="s">
        <v>1729</v>
      </c>
      <c r="D875" s="240">
        <v>0</v>
      </c>
      <c r="E875" s="240"/>
      <c r="F875" s="53" t="str">
        <f t="shared" si="190"/>
        <v>-</v>
      </c>
    </row>
    <row r="876" spans="1:6" ht="12.75" customHeight="1" x14ac:dyDescent="0.2">
      <c r="A876" s="54">
        <v>84152</v>
      </c>
      <c r="B876" s="86" t="s">
        <v>1730</v>
      </c>
      <c r="C876" s="51" t="s">
        <v>1731</v>
      </c>
      <c r="D876" s="240">
        <v>0</v>
      </c>
      <c r="E876" s="240"/>
      <c r="F876" s="53" t="str">
        <f t="shared" si="190"/>
        <v>-</v>
      </c>
    </row>
    <row r="877" spans="1:6" ht="12.75" customHeight="1" x14ac:dyDescent="0.2">
      <c r="A877" s="54">
        <v>84162</v>
      </c>
      <c r="B877" s="86" t="s">
        <v>1732</v>
      </c>
      <c r="C877" s="51" t="s">
        <v>1733</v>
      </c>
      <c r="D877" s="240">
        <v>0</v>
      </c>
      <c r="E877" s="240"/>
      <c r="F877" s="53" t="str">
        <f t="shared" si="190"/>
        <v>-</v>
      </c>
    </row>
    <row r="878" spans="1:6" ht="12.75" customHeight="1" x14ac:dyDescent="0.2">
      <c r="A878" s="54">
        <v>84221</v>
      </c>
      <c r="B878" s="86" t="s">
        <v>1734</v>
      </c>
      <c r="C878" s="51" t="s">
        <v>1735</v>
      </c>
      <c r="D878" s="240">
        <v>0</v>
      </c>
      <c r="E878" s="240"/>
      <c r="F878" s="53" t="str">
        <f t="shared" si="190"/>
        <v>-</v>
      </c>
    </row>
    <row r="879" spans="1:6" ht="12.75" customHeight="1" x14ac:dyDescent="0.2">
      <c r="A879" s="54">
        <v>84222</v>
      </c>
      <c r="B879" s="86" t="s">
        <v>1736</v>
      </c>
      <c r="C879" s="51" t="s">
        <v>1737</v>
      </c>
      <c r="D879" s="240">
        <v>0</v>
      </c>
      <c r="E879" s="240"/>
      <c r="F879" s="53" t="str">
        <f t="shared" si="190"/>
        <v>-</v>
      </c>
    </row>
    <row r="880" spans="1:6" ht="12.75" customHeight="1" x14ac:dyDescent="0.2">
      <c r="A880" s="54" t="s">
        <v>1738</v>
      </c>
      <c r="B880" s="86" t="s">
        <v>1739</v>
      </c>
      <c r="C880" s="51" t="s">
        <v>1738</v>
      </c>
      <c r="D880" s="240">
        <v>0</v>
      </c>
      <c r="E880" s="240"/>
      <c r="F880" s="53" t="str">
        <f t="shared" si="190"/>
        <v>-</v>
      </c>
    </row>
    <row r="881" spans="1:6" ht="12.75" customHeight="1" x14ac:dyDescent="0.2">
      <c r="A881" s="54">
        <v>84232</v>
      </c>
      <c r="B881" s="86" t="s">
        <v>1740</v>
      </c>
      <c r="C881" s="51" t="s">
        <v>1741</v>
      </c>
      <c r="D881" s="240">
        <v>0</v>
      </c>
      <c r="E881" s="240"/>
      <c r="F881" s="53" t="str">
        <f t="shared" si="190"/>
        <v>-</v>
      </c>
    </row>
    <row r="882" spans="1:6" ht="24" x14ac:dyDescent="0.2">
      <c r="A882" s="54">
        <v>84242</v>
      </c>
      <c r="B882" s="86" t="s">
        <v>1742</v>
      </c>
      <c r="C882" s="51" t="s">
        <v>1743</v>
      </c>
      <c r="D882" s="240">
        <v>0</v>
      </c>
      <c r="E882" s="240"/>
      <c r="F882" s="53" t="str">
        <f t="shared" si="190"/>
        <v>-</v>
      </c>
    </row>
    <row r="883" spans="1:6" ht="24" x14ac:dyDescent="0.2">
      <c r="A883" s="54" t="s">
        <v>1744</v>
      </c>
      <c r="B883" s="86" t="s">
        <v>1745</v>
      </c>
      <c r="C883" s="51" t="s">
        <v>1744</v>
      </c>
      <c r="D883" s="240">
        <v>0</v>
      </c>
      <c r="E883" s="240"/>
      <c r="F883" s="53" t="str">
        <f t="shared" si="190"/>
        <v>-</v>
      </c>
    </row>
    <row r="884" spans="1:6" ht="12.75" customHeight="1" x14ac:dyDescent="0.2">
      <c r="A884" s="54">
        <v>84312</v>
      </c>
      <c r="B884" s="86" t="s">
        <v>1746</v>
      </c>
      <c r="C884" s="51" t="s">
        <v>1747</v>
      </c>
      <c r="D884" s="240">
        <v>0</v>
      </c>
      <c r="E884" s="240"/>
      <c r="F884" s="53" t="str">
        <f t="shared" si="190"/>
        <v>-</v>
      </c>
    </row>
    <row r="885" spans="1:6" ht="24" x14ac:dyDescent="0.2">
      <c r="A885" s="54">
        <v>84431</v>
      </c>
      <c r="B885" s="86" t="s">
        <v>1748</v>
      </c>
      <c r="C885" s="51" t="s">
        <v>1749</v>
      </c>
      <c r="D885" s="240">
        <v>0</v>
      </c>
      <c r="E885" s="240"/>
      <c r="F885" s="53" t="str">
        <f t="shared" si="190"/>
        <v>-</v>
      </c>
    </row>
    <row r="886" spans="1:6" ht="24" x14ac:dyDescent="0.2">
      <c r="A886" s="54">
        <v>84432</v>
      </c>
      <c r="B886" s="86" t="s">
        <v>1750</v>
      </c>
      <c r="C886" s="51" t="s">
        <v>1751</v>
      </c>
      <c r="D886" s="240">
        <v>0</v>
      </c>
      <c r="E886" s="240"/>
      <c r="F886" s="53" t="str">
        <f t="shared" si="190"/>
        <v>-</v>
      </c>
    </row>
    <row r="887" spans="1:6" ht="24" x14ac:dyDescent="0.2">
      <c r="A887" s="54" t="s">
        <v>1752</v>
      </c>
      <c r="B887" s="86" t="s">
        <v>1753</v>
      </c>
      <c r="C887" s="51" t="s">
        <v>1752</v>
      </c>
      <c r="D887" s="240">
        <v>0</v>
      </c>
      <c r="E887" s="240"/>
      <c r="F887" s="53" t="str">
        <f t="shared" si="190"/>
        <v>-</v>
      </c>
    </row>
    <row r="888" spans="1:6" ht="24" x14ac:dyDescent="0.2">
      <c r="A888" s="54">
        <v>84442</v>
      </c>
      <c r="B888" s="86" t="s">
        <v>1754</v>
      </c>
      <c r="C888" s="51" t="s">
        <v>1755</v>
      </c>
      <c r="D888" s="240">
        <v>0</v>
      </c>
      <c r="E888" s="240"/>
      <c r="F888" s="53" t="str">
        <f t="shared" si="190"/>
        <v>-</v>
      </c>
    </row>
    <row r="889" spans="1:6" ht="24" x14ac:dyDescent="0.2">
      <c r="A889" s="54">
        <v>84452</v>
      </c>
      <c r="B889" s="231" t="s">
        <v>1756</v>
      </c>
      <c r="C889" s="51" t="s">
        <v>1757</v>
      </c>
      <c r="D889" s="240">
        <v>0</v>
      </c>
      <c r="E889" s="240"/>
      <c r="F889" s="53" t="str">
        <f t="shared" si="190"/>
        <v>-</v>
      </c>
    </row>
    <row r="890" spans="1:6" ht="24" x14ac:dyDescent="0.2">
      <c r="A890" s="54" t="s">
        <v>1758</v>
      </c>
      <c r="B890" s="231" t="s">
        <v>1759</v>
      </c>
      <c r="C890" s="51" t="s">
        <v>1758</v>
      </c>
      <c r="D890" s="240">
        <v>0</v>
      </c>
      <c r="E890" s="240"/>
      <c r="F890" s="53" t="str">
        <f t="shared" si="190"/>
        <v>-</v>
      </c>
    </row>
    <row r="891" spans="1:6" ht="12.75" customHeight="1" x14ac:dyDescent="0.2">
      <c r="A891" s="54">
        <v>84461</v>
      </c>
      <c r="B891" s="86" t="s">
        <v>1760</v>
      </c>
      <c r="C891" s="51" t="s">
        <v>1761</v>
      </c>
      <c r="D891" s="240">
        <v>0</v>
      </c>
      <c r="E891" s="240"/>
      <c r="F891" s="53" t="str">
        <f t="shared" si="190"/>
        <v>-</v>
      </c>
    </row>
    <row r="892" spans="1:6" ht="12.75" customHeight="1" x14ac:dyDescent="0.2">
      <c r="A892" s="54">
        <v>84462</v>
      </c>
      <c r="B892" s="86" t="s">
        <v>1762</v>
      </c>
      <c r="C892" s="51" t="s">
        <v>1763</v>
      </c>
      <c r="D892" s="240">
        <v>0</v>
      </c>
      <c r="E892" s="240"/>
      <c r="F892" s="53" t="str">
        <f t="shared" si="190"/>
        <v>-</v>
      </c>
    </row>
    <row r="893" spans="1:6" ht="12.75" customHeight="1" x14ac:dyDescent="0.2">
      <c r="A893" s="54" t="s">
        <v>1764</v>
      </c>
      <c r="B893" s="86" t="s">
        <v>1765</v>
      </c>
      <c r="C893" s="51" t="s">
        <v>1764</v>
      </c>
      <c r="D893" s="240">
        <v>0</v>
      </c>
      <c r="E893" s="240"/>
      <c r="F893" s="53" t="str">
        <f t="shared" si="190"/>
        <v>-</v>
      </c>
    </row>
    <row r="894" spans="1:6" ht="12.75" customHeight="1" x14ac:dyDescent="0.2">
      <c r="A894" s="54">
        <v>84472</v>
      </c>
      <c r="B894" s="86" t="s">
        <v>1766</v>
      </c>
      <c r="C894" s="51" t="s">
        <v>1767</v>
      </c>
      <c r="D894" s="240">
        <v>0</v>
      </c>
      <c r="E894" s="240"/>
      <c r="F894" s="53" t="str">
        <f t="shared" si="190"/>
        <v>-</v>
      </c>
    </row>
    <row r="895" spans="1:6" ht="12.75" customHeight="1" x14ac:dyDescent="0.2">
      <c r="A895" s="54">
        <v>84482</v>
      </c>
      <c r="B895" s="86" t="s">
        <v>1768</v>
      </c>
      <c r="C895" s="51" t="s">
        <v>1769</v>
      </c>
      <c r="D895" s="240">
        <v>0</v>
      </c>
      <c r="E895" s="240"/>
      <c r="F895" s="53" t="str">
        <f t="shared" si="190"/>
        <v>-</v>
      </c>
    </row>
    <row r="896" spans="1:6" ht="12.75" customHeight="1" x14ac:dyDescent="0.2">
      <c r="A896" s="54" t="s">
        <v>1770</v>
      </c>
      <c r="B896" s="86" t="s">
        <v>1771</v>
      </c>
      <c r="C896" s="51" t="s">
        <v>1770</v>
      </c>
      <c r="D896" s="240">
        <v>0</v>
      </c>
      <c r="E896" s="240"/>
      <c r="F896" s="53" t="str">
        <f t="shared" si="190"/>
        <v>-</v>
      </c>
    </row>
    <row r="897" spans="1:6" ht="24" x14ac:dyDescent="0.2">
      <c r="A897" s="54">
        <v>84532</v>
      </c>
      <c r="B897" s="86" t="s">
        <v>1772</v>
      </c>
      <c r="C897" s="51" t="s">
        <v>1773</v>
      </c>
      <c r="D897" s="240">
        <v>0</v>
      </c>
      <c r="E897" s="240"/>
      <c r="F897" s="53" t="str">
        <f t="shared" si="190"/>
        <v>-</v>
      </c>
    </row>
    <row r="898" spans="1:6" ht="12.75" customHeight="1" x14ac:dyDescent="0.2">
      <c r="A898" s="54">
        <v>84542</v>
      </c>
      <c r="B898" s="86" t="s">
        <v>1774</v>
      </c>
      <c r="C898" s="51" t="s">
        <v>1775</v>
      </c>
      <c r="D898" s="240">
        <v>0</v>
      </c>
      <c r="E898" s="240"/>
      <c r="F898" s="53" t="str">
        <f t="shared" si="190"/>
        <v>-</v>
      </c>
    </row>
    <row r="899" spans="1:6" ht="12.75" customHeight="1" x14ac:dyDescent="0.2">
      <c r="A899" s="54">
        <v>84552</v>
      </c>
      <c r="B899" s="86" t="s">
        <v>1776</v>
      </c>
      <c r="C899" s="51" t="s">
        <v>1777</v>
      </c>
      <c r="D899" s="240">
        <v>0</v>
      </c>
      <c r="E899" s="240"/>
      <c r="F899" s="53" t="str">
        <f t="shared" si="190"/>
        <v>-</v>
      </c>
    </row>
    <row r="900" spans="1:6" ht="12.75" customHeight="1" x14ac:dyDescent="0.2">
      <c r="A900" s="54">
        <v>84711</v>
      </c>
      <c r="B900" s="86" t="s">
        <v>1778</v>
      </c>
      <c r="C900" s="51" t="s">
        <v>1779</v>
      </c>
      <c r="D900" s="240">
        <v>0</v>
      </c>
      <c r="E900" s="240"/>
      <c r="F900" s="53" t="str">
        <f t="shared" si="190"/>
        <v>-</v>
      </c>
    </row>
    <row r="901" spans="1:6" ht="12.75" customHeight="1" x14ac:dyDescent="0.2">
      <c r="A901" s="54">
        <v>84712</v>
      </c>
      <c r="B901" s="86" t="s">
        <v>1780</v>
      </c>
      <c r="C901" s="51" t="s">
        <v>1781</v>
      </c>
      <c r="D901" s="240">
        <v>0</v>
      </c>
      <c r="E901" s="240"/>
      <c r="F901" s="53" t="str">
        <f t="shared" si="190"/>
        <v>-</v>
      </c>
    </row>
    <row r="902" spans="1:6" ht="12.75" customHeight="1" x14ac:dyDescent="0.2">
      <c r="A902" s="54">
        <v>84721</v>
      </c>
      <c r="B902" s="86" t="s">
        <v>1782</v>
      </c>
      <c r="C902" s="51" t="s">
        <v>1783</v>
      </c>
      <c r="D902" s="240">
        <v>0</v>
      </c>
      <c r="E902" s="240"/>
      <c r="F902" s="53" t="str">
        <f t="shared" si="190"/>
        <v>-</v>
      </c>
    </row>
    <row r="903" spans="1:6" ht="12.75" customHeight="1" x14ac:dyDescent="0.2">
      <c r="A903" s="54">
        <v>84722</v>
      </c>
      <c r="B903" s="86" t="s">
        <v>1784</v>
      </c>
      <c r="C903" s="51" t="s">
        <v>1785</v>
      </c>
      <c r="D903" s="240">
        <v>0</v>
      </c>
      <c r="E903" s="240"/>
      <c r="F903" s="53" t="str">
        <f t="shared" si="190"/>
        <v>-</v>
      </c>
    </row>
    <row r="904" spans="1:6" ht="12.75" customHeight="1" x14ac:dyDescent="0.2">
      <c r="A904" s="54">
        <v>84731</v>
      </c>
      <c r="B904" s="86" t="s">
        <v>1786</v>
      </c>
      <c r="C904" s="51" t="s">
        <v>1787</v>
      </c>
      <c r="D904" s="240">
        <v>0</v>
      </c>
      <c r="E904" s="240"/>
      <c r="F904" s="53" t="str">
        <f t="shared" si="190"/>
        <v>-</v>
      </c>
    </row>
    <row r="905" spans="1:6" ht="12.75" customHeight="1" x14ac:dyDescent="0.2">
      <c r="A905" s="54">
        <v>84732</v>
      </c>
      <c r="B905" s="86" t="s">
        <v>1788</v>
      </c>
      <c r="C905" s="51" t="s">
        <v>1789</v>
      </c>
      <c r="D905" s="240">
        <v>0</v>
      </c>
      <c r="E905" s="240"/>
      <c r="F905" s="53" t="str">
        <f t="shared" si="190"/>
        <v>-</v>
      </c>
    </row>
    <row r="906" spans="1:6" ht="12.75" customHeight="1" x14ac:dyDescent="0.2">
      <c r="A906" s="54">
        <v>84741</v>
      </c>
      <c r="B906" s="86" t="s">
        <v>1790</v>
      </c>
      <c r="C906" s="51" t="s">
        <v>1791</v>
      </c>
      <c r="D906" s="240">
        <v>0</v>
      </c>
      <c r="E906" s="240"/>
      <c r="F906" s="53" t="str">
        <f t="shared" si="190"/>
        <v>-</v>
      </c>
    </row>
    <row r="907" spans="1:6" ht="12.75" customHeight="1" x14ac:dyDescent="0.2">
      <c r="A907" s="54">
        <v>84742</v>
      </c>
      <c r="B907" s="86" t="s">
        <v>1792</v>
      </c>
      <c r="C907" s="51" t="s">
        <v>1793</v>
      </c>
      <c r="D907" s="240">
        <v>0</v>
      </c>
      <c r="E907" s="240"/>
      <c r="F907" s="53" t="str">
        <f t="shared" si="190"/>
        <v>-</v>
      </c>
    </row>
    <row r="908" spans="1:6" ht="12.75" customHeight="1" x14ac:dyDescent="0.2">
      <c r="A908" s="54">
        <v>84751</v>
      </c>
      <c r="B908" s="86" t="s">
        <v>1794</v>
      </c>
      <c r="C908" s="51" t="s">
        <v>1795</v>
      </c>
      <c r="D908" s="240">
        <v>0</v>
      </c>
      <c r="E908" s="240"/>
      <c r="F908" s="53" t="str">
        <f t="shared" si="190"/>
        <v>-</v>
      </c>
    </row>
    <row r="909" spans="1:6" ht="12.75" customHeight="1" x14ac:dyDescent="0.2">
      <c r="A909" s="54">
        <v>84752</v>
      </c>
      <c r="B909" s="86" t="s">
        <v>1796</v>
      </c>
      <c r="C909" s="51" t="s">
        <v>1797</v>
      </c>
      <c r="D909" s="240">
        <v>0</v>
      </c>
      <c r="E909" s="240"/>
      <c r="F909" s="53" t="str">
        <f t="shared" si="190"/>
        <v>-</v>
      </c>
    </row>
    <row r="910" spans="1:6" ht="24" x14ac:dyDescent="0.2">
      <c r="A910" s="54">
        <v>84761</v>
      </c>
      <c r="B910" s="231" t="s">
        <v>1798</v>
      </c>
      <c r="C910" s="51" t="s">
        <v>1799</v>
      </c>
      <c r="D910" s="240">
        <v>0</v>
      </c>
      <c r="E910" s="240"/>
      <c r="F910" s="53" t="str">
        <f t="shared" si="190"/>
        <v>-</v>
      </c>
    </row>
    <row r="911" spans="1:6" ht="24" x14ac:dyDescent="0.2">
      <c r="A911" s="54">
        <v>84762</v>
      </c>
      <c r="B911" s="231" t="s">
        <v>1800</v>
      </c>
      <c r="C911" s="51" t="s">
        <v>1801</v>
      </c>
      <c r="D911" s="240">
        <v>0</v>
      </c>
      <c r="E911" s="240"/>
      <c r="F911" s="53" t="str">
        <f t="shared" si="190"/>
        <v>-</v>
      </c>
    </row>
    <row r="912" spans="1:6" ht="24" x14ac:dyDescent="0.2">
      <c r="A912" s="54" t="s">
        <v>1802</v>
      </c>
      <c r="B912" s="86" t="s">
        <v>1803</v>
      </c>
      <c r="C912" s="51" t="s">
        <v>1802</v>
      </c>
      <c r="D912" s="240">
        <v>0</v>
      </c>
      <c r="E912" s="240"/>
      <c r="F912" s="53" t="str">
        <f t="shared" si="190"/>
        <v>-</v>
      </c>
    </row>
    <row r="913" spans="1:6" ht="24" x14ac:dyDescent="0.2">
      <c r="A913" s="54" t="s">
        <v>1804</v>
      </c>
      <c r="B913" s="86" t="s">
        <v>1805</v>
      </c>
      <c r="C913" s="51" t="s">
        <v>1804</v>
      </c>
      <c r="D913" s="240">
        <v>0</v>
      </c>
      <c r="E913" s="240"/>
      <c r="F913" s="53" t="str">
        <f t="shared" si="190"/>
        <v>-</v>
      </c>
    </row>
    <row r="914" spans="1:6" ht="12.75" customHeight="1" x14ac:dyDescent="0.2">
      <c r="A914" s="54">
        <v>85412</v>
      </c>
      <c r="B914" s="86" t="s">
        <v>1806</v>
      </c>
      <c r="C914" s="51" t="s">
        <v>1807</v>
      </c>
      <c r="D914" s="240">
        <v>0</v>
      </c>
      <c r="E914" s="240"/>
      <c r="F914" s="53" t="str">
        <f t="shared" si="190"/>
        <v>-</v>
      </c>
    </row>
    <row r="915" spans="1:6" ht="24" x14ac:dyDescent="0.2">
      <c r="A915" s="54">
        <v>51212</v>
      </c>
      <c r="B915" s="231" t="s">
        <v>1808</v>
      </c>
      <c r="C915" s="51" t="s">
        <v>1809</v>
      </c>
      <c r="D915" s="240">
        <v>0</v>
      </c>
      <c r="E915" s="240"/>
      <c r="F915" s="53" t="str">
        <f t="shared" si="190"/>
        <v>-</v>
      </c>
    </row>
    <row r="916" spans="1:6" ht="12.75" customHeight="1" x14ac:dyDescent="0.2">
      <c r="A916" s="54">
        <v>51322</v>
      </c>
      <c r="B916" s="86" t="s">
        <v>1810</v>
      </c>
      <c r="C916" s="51" t="s">
        <v>1811</v>
      </c>
      <c r="D916" s="240">
        <v>0</v>
      </c>
      <c r="E916" s="240"/>
      <c r="F916" s="53" t="str">
        <f t="shared" si="190"/>
        <v>-</v>
      </c>
    </row>
    <row r="917" spans="1:6" ht="12.75" customHeight="1" x14ac:dyDescent="0.2">
      <c r="A917" s="54">
        <v>51332</v>
      </c>
      <c r="B917" s="86" t="s">
        <v>1812</v>
      </c>
      <c r="C917" s="51" t="s">
        <v>1813</v>
      </c>
      <c r="D917" s="240">
        <v>0</v>
      </c>
      <c r="E917" s="240"/>
      <c r="F917" s="53" t="str">
        <f t="shared" si="190"/>
        <v>-</v>
      </c>
    </row>
    <row r="918" spans="1:6" ht="24" x14ac:dyDescent="0.2">
      <c r="A918" s="54">
        <v>51342</v>
      </c>
      <c r="B918" s="86" t="s">
        <v>1814</v>
      </c>
      <c r="C918" s="51" t="s">
        <v>1815</v>
      </c>
      <c r="D918" s="240">
        <v>0</v>
      </c>
      <c r="E918" s="240"/>
      <c r="F918" s="53" t="str">
        <f t="shared" si="190"/>
        <v>-</v>
      </c>
    </row>
    <row r="919" spans="1:6" ht="12.75" customHeight="1" x14ac:dyDescent="0.2">
      <c r="A919" s="54">
        <v>51411</v>
      </c>
      <c r="B919" s="86" t="s">
        <v>1816</v>
      </c>
      <c r="C919" s="51" t="s">
        <v>1817</v>
      </c>
      <c r="D919" s="240">
        <v>0</v>
      </c>
      <c r="E919" s="240"/>
      <c r="F919" s="53" t="str">
        <f t="shared" si="190"/>
        <v>-</v>
      </c>
    </row>
    <row r="920" spans="1:6" ht="12.75" customHeight="1" x14ac:dyDescent="0.2">
      <c r="A920" s="54">
        <v>51412</v>
      </c>
      <c r="B920" s="86" t="s">
        <v>1818</v>
      </c>
      <c r="C920" s="51" t="s">
        <v>1819</v>
      </c>
      <c r="D920" s="240">
        <v>0</v>
      </c>
      <c r="E920" s="240"/>
      <c r="F920" s="53" t="str">
        <f t="shared" si="190"/>
        <v>-</v>
      </c>
    </row>
    <row r="921" spans="1:6" ht="24" x14ac:dyDescent="0.2">
      <c r="A921" s="54">
        <v>51532</v>
      </c>
      <c r="B921" s="86" t="s">
        <v>1820</v>
      </c>
      <c r="C921" s="51" t="s">
        <v>1821</v>
      </c>
      <c r="D921" s="240">
        <v>0</v>
      </c>
      <c r="E921" s="240"/>
      <c r="F921" s="53" t="str">
        <f t="shared" si="190"/>
        <v>-</v>
      </c>
    </row>
    <row r="922" spans="1:6" ht="24" x14ac:dyDescent="0.2">
      <c r="A922" s="54">
        <v>51542</v>
      </c>
      <c r="B922" s="86" t="s">
        <v>1822</v>
      </c>
      <c r="C922" s="51" t="s">
        <v>1823</v>
      </c>
      <c r="D922" s="240">
        <v>0</v>
      </c>
      <c r="E922" s="240"/>
      <c r="F922" s="53" t="str">
        <f t="shared" si="190"/>
        <v>-</v>
      </c>
    </row>
    <row r="923" spans="1:6" ht="24" x14ac:dyDescent="0.2">
      <c r="A923" s="54">
        <v>51552</v>
      </c>
      <c r="B923" s="231" t="s">
        <v>1824</v>
      </c>
      <c r="C923" s="51" t="s">
        <v>1825</v>
      </c>
      <c r="D923" s="240">
        <v>0</v>
      </c>
      <c r="E923" s="240"/>
      <c r="F923" s="53" t="str">
        <f t="shared" si="190"/>
        <v>-</v>
      </c>
    </row>
    <row r="924" spans="1:6" ht="24" x14ac:dyDescent="0.2">
      <c r="A924" s="54">
        <v>51631</v>
      </c>
      <c r="B924" s="86" t="s">
        <v>1826</v>
      </c>
      <c r="C924" s="51" t="s">
        <v>1827</v>
      </c>
      <c r="D924" s="240">
        <v>0</v>
      </c>
      <c r="E924" s="240"/>
      <c r="F924" s="53" t="str">
        <f t="shared" si="190"/>
        <v>-</v>
      </c>
    </row>
    <row r="925" spans="1:6" ht="24" x14ac:dyDescent="0.2">
      <c r="A925" s="54">
        <v>51632</v>
      </c>
      <c r="B925" s="86" t="s">
        <v>1828</v>
      </c>
      <c r="C925" s="51" t="s">
        <v>1829</v>
      </c>
      <c r="D925" s="240">
        <v>0</v>
      </c>
      <c r="E925" s="240"/>
      <c r="F925" s="53" t="str">
        <f t="shared" si="190"/>
        <v>-</v>
      </c>
    </row>
    <row r="926" spans="1:6" ht="12.75" customHeight="1" x14ac:dyDescent="0.2">
      <c r="A926" s="54">
        <v>51641</v>
      </c>
      <c r="B926" s="86" t="s">
        <v>1830</v>
      </c>
      <c r="C926" s="51" t="s">
        <v>1831</v>
      </c>
      <c r="D926" s="240">
        <v>0</v>
      </c>
      <c r="E926" s="240"/>
      <c r="F926" s="53" t="str">
        <f t="shared" si="190"/>
        <v>-</v>
      </c>
    </row>
    <row r="927" spans="1:6" ht="12.75" customHeight="1" x14ac:dyDescent="0.2">
      <c r="A927" s="54">
        <v>51642</v>
      </c>
      <c r="B927" s="86" t="s">
        <v>1832</v>
      </c>
      <c r="C927" s="51" t="s">
        <v>1833</v>
      </c>
      <c r="D927" s="240">
        <v>0</v>
      </c>
      <c r="E927" s="240"/>
      <c r="F927" s="53" t="str">
        <f t="shared" si="190"/>
        <v>-</v>
      </c>
    </row>
    <row r="928" spans="1:6" ht="12.75" customHeight="1" x14ac:dyDescent="0.2">
      <c r="A928" s="54">
        <v>51711</v>
      </c>
      <c r="B928" s="86" t="s">
        <v>1834</v>
      </c>
      <c r="C928" s="51" t="s">
        <v>1835</v>
      </c>
      <c r="D928" s="240">
        <v>0</v>
      </c>
      <c r="E928" s="240"/>
      <c r="F928" s="53" t="str">
        <f t="shared" si="190"/>
        <v>-</v>
      </c>
    </row>
    <row r="929" spans="1:6" ht="12.75" customHeight="1" x14ac:dyDescent="0.2">
      <c r="A929" s="54">
        <v>51712</v>
      </c>
      <c r="B929" s="86" t="s">
        <v>1836</v>
      </c>
      <c r="C929" s="51" t="s">
        <v>1837</v>
      </c>
      <c r="D929" s="240">
        <v>0</v>
      </c>
      <c r="E929" s="240"/>
      <c r="F929" s="53" t="str">
        <f t="shared" si="190"/>
        <v>-</v>
      </c>
    </row>
    <row r="930" spans="1:6" ht="12.75" customHeight="1" x14ac:dyDescent="0.2">
      <c r="A930" s="54">
        <v>51721</v>
      </c>
      <c r="B930" s="86" t="s">
        <v>1838</v>
      </c>
      <c r="C930" s="51" t="s">
        <v>1839</v>
      </c>
      <c r="D930" s="240">
        <v>0</v>
      </c>
      <c r="E930" s="240"/>
      <c r="F930" s="53" t="str">
        <f t="shared" si="190"/>
        <v>-</v>
      </c>
    </row>
    <row r="931" spans="1:6" ht="12.75" customHeight="1" x14ac:dyDescent="0.2">
      <c r="A931" s="54">
        <v>51722</v>
      </c>
      <c r="B931" s="86" t="s">
        <v>1840</v>
      </c>
      <c r="C931" s="51" t="s">
        <v>1841</v>
      </c>
      <c r="D931" s="240">
        <v>0</v>
      </c>
      <c r="E931" s="240"/>
      <c r="F931" s="53" t="str">
        <f t="shared" si="190"/>
        <v>-</v>
      </c>
    </row>
    <row r="932" spans="1:6" ht="12.75" customHeight="1" x14ac:dyDescent="0.2">
      <c r="A932" s="54">
        <v>51731</v>
      </c>
      <c r="B932" s="86" t="s">
        <v>1842</v>
      </c>
      <c r="C932" s="51" t="s">
        <v>1843</v>
      </c>
      <c r="D932" s="240">
        <v>0</v>
      </c>
      <c r="E932" s="240"/>
      <c r="F932" s="53" t="str">
        <f t="shared" si="190"/>
        <v>-</v>
      </c>
    </row>
    <row r="933" spans="1:6" ht="12.75" customHeight="1" x14ac:dyDescent="0.2">
      <c r="A933" s="54">
        <v>51732</v>
      </c>
      <c r="B933" s="86" t="s">
        <v>1844</v>
      </c>
      <c r="C933" s="51" t="s">
        <v>1845</v>
      </c>
      <c r="D933" s="240">
        <v>0</v>
      </c>
      <c r="E933" s="240"/>
      <c r="F933" s="53" t="str">
        <f t="shared" si="190"/>
        <v>-</v>
      </c>
    </row>
    <row r="934" spans="1:6" ht="12.75" customHeight="1" x14ac:dyDescent="0.2">
      <c r="A934" s="54">
        <v>51741</v>
      </c>
      <c r="B934" s="86" t="s">
        <v>1846</v>
      </c>
      <c r="C934" s="51" t="s">
        <v>1847</v>
      </c>
      <c r="D934" s="240">
        <v>0</v>
      </c>
      <c r="E934" s="240"/>
      <c r="F934" s="53" t="str">
        <f t="shared" si="190"/>
        <v>-</v>
      </c>
    </row>
    <row r="935" spans="1:6" ht="12.75" customHeight="1" x14ac:dyDescent="0.2">
      <c r="A935" s="54">
        <v>51742</v>
      </c>
      <c r="B935" s="86" t="s">
        <v>1848</v>
      </c>
      <c r="C935" s="51" t="s">
        <v>1849</v>
      </c>
      <c r="D935" s="240">
        <v>0</v>
      </c>
      <c r="E935" s="240"/>
      <c r="F935" s="53" t="str">
        <f t="shared" si="190"/>
        <v>-</v>
      </c>
    </row>
    <row r="936" spans="1:6" ht="12.75" customHeight="1" x14ac:dyDescent="0.2">
      <c r="A936" s="54">
        <v>51751</v>
      </c>
      <c r="B936" s="86" t="s">
        <v>1850</v>
      </c>
      <c r="C936" s="51" t="s">
        <v>1851</v>
      </c>
      <c r="D936" s="240">
        <v>0</v>
      </c>
      <c r="E936" s="240"/>
      <c r="F936" s="53" t="str">
        <f t="shared" si="190"/>
        <v>-</v>
      </c>
    </row>
    <row r="937" spans="1:6" ht="12.75" customHeight="1" x14ac:dyDescent="0.2">
      <c r="A937" s="54">
        <v>51752</v>
      </c>
      <c r="B937" s="86" t="s">
        <v>1852</v>
      </c>
      <c r="C937" s="51" t="s">
        <v>1853</v>
      </c>
      <c r="D937" s="240">
        <v>0</v>
      </c>
      <c r="E937" s="240"/>
      <c r="F937" s="53" t="str">
        <f t="shared" si="190"/>
        <v>-</v>
      </c>
    </row>
    <row r="938" spans="1:6" ht="24" x14ac:dyDescent="0.2">
      <c r="A938" s="54">
        <v>51761</v>
      </c>
      <c r="B938" s="86" t="s">
        <v>1854</v>
      </c>
      <c r="C938" s="51" t="s">
        <v>1855</v>
      </c>
      <c r="D938" s="240">
        <v>0</v>
      </c>
      <c r="E938" s="240"/>
      <c r="F938" s="53" t="str">
        <f t="shared" si="190"/>
        <v>-</v>
      </c>
    </row>
    <row r="939" spans="1:6" ht="24" x14ac:dyDescent="0.2">
      <c r="A939" s="54">
        <v>51762</v>
      </c>
      <c r="B939" s="86" t="s">
        <v>1856</v>
      </c>
      <c r="C939" s="51" t="s">
        <v>1857</v>
      </c>
      <c r="D939" s="240">
        <v>0</v>
      </c>
      <c r="E939" s="240"/>
      <c r="F939" s="53" t="str">
        <f t="shared" si="190"/>
        <v>-</v>
      </c>
    </row>
    <row r="940" spans="1:6" ht="24" x14ac:dyDescent="0.2">
      <c r="A940" s="54">
        <v>51771</v>
      </c>
      <c r="B940" s="86" t="s">
        <v>1858</v>
      </c>
      <c r="C940" s="51" t="s">
        <v>1859</v>
      </c>
      <c r="D940" s="240">
        <v>0</v>
      </c>
      <c r="E940" s="240"/>
      <c r="F940" s="53" t="str">
        <f t="shared" si="190"/>
        <v>-</v>
      </c>
    </row>
    <row r="941" spans="1:6" ht="24" x14ac:dyDescent="0.2">
      <c r="A941" s="54">
        <v>51772</v>
      </c>
      <c r="B941" s="86" t="s">
        <v>1860</v>
      </c>
      <c r="C941" s="51" t="s">
        <v>1861</v>
      </c>
      <c r="D941" s="240">
        <v>0</v>
      </c>
      <c r="E941" s="240"/>
      <c r="F941" s="53" t="str">
        <f t="shared" si="190"/>
        <v>-</v>
      </c>
    </row>
    <row r="942" spans="1:6" ht="24" x14ac:dyDescent="0.2">
      <c r="A942" s="54">
        <v>54132</v>
      </c>
      <c r="B942" s="86" t="s">
        <v>1862</v>
      </c>
      <c r="C942" s="51" t="s">
        <v>1863</v>
      </c>
      <c r="D942" s="240">
        <v>0</v>
      </c>
      <c r="E942" s="240"/>
      <c r="F942" s="53" t="str">
        <f t="shared" si="190"/>
        <v>-</v>
      </c>
    </row>
    <row r="943" spans="1:6" ht="24" x14ac:dyDescent="0.2">
      <c r="A943" s="54">
        <v>54142</v>
      </c>
      <c r="B943" s="86" t="s">
        <v>1864</v>
      </c>
      <c r="C943" s="51" t="s">
        <v>1865</v>
      </c>
      <c r="D943" s="240">
        <v>0</v>
      </c>
      <c r="E943" s="240"/>
      <c r="F943" s="53" t="str">
        <f t="shared" si="190"/>
        <v>-</v>
      </c>
    </row>
    <row r="944" spans="1:6" ht="12.75" customHeight="1" x14ac:dyDescent="0.2">
      <c r="A944" s="54">
        <v>54152</v>
      </c>
      <c r="B944" s="86" t="s">
        <v>1866</v>
      </c>
      <c r="C944" s="51" t="s">
        <v>1867</v>
      </c>
      <c r="D944" s="240">
        <v>0</v>
      </c>
      <c r="E944" s="240"/>
      <c r="F944" s="53" t="str">
        <f t="shared" si="190"/>
        <v>-</v>
      </c>
    </row>
    <row r="945" spans="1:6" ht="24" x14ac:dyDescent="0.2">
      <c r="A945" s="54">
        <v>54162</v>
      </c>
      <c r="B945" s="86" t="s">
        <v>1868</v>
      </c>
      <c r="C945" s="51" t="s">
        <v>1869</v>
      </c>
      <c r="D945" s="240">
        <v>0</v>
      </c>
      <c r="E945" s="240"/>
      <c r="F945" s="53" t="str">
        <f t="shared" si="190"/>
        <v>-</v>
      </c>
    </row>
    <row r="946" spans="1:6" ht="24" x14ac:dyDescent="0.2">
      <c r="A946" s="54">
        <v>54221</v>
      </c>
      <c r="B946" s="231" t="s">
        <v>1870</v>
      </c>
      <c r="C946" s="51" t="s">
        <v>1871</v>
      </c>
      <c r="D946" s="240">
        <v>0</v>
      </c>
      <c r="E946" s="240"/>
      <c r="F946" s="53" t="str">
        <f t="shared" si="190"/>
        <v>-</v>
      </c>
    </row>
    <row r="947" spans="1:6" ht="24" x14ac:dyDescent="0.2">
      <c r="A947" s="54">
        <v>54222</v>
      </c>
      <c r="B947" s="231" t="s">
        <v>1872</v>
      </c>
      <c r="C947" s="51" t="s">
        <v>1873</v>
      </c>
      <c r="D947" s="240">
        <v>0</v>
      </c>
      <c r="E947" s="240"/>
      <c r="F947" s="53" t="str">
        <f t="shared" si="190"/>
        <v>-</v>
      </c>
    </row>
    <row r="948" spans="1:6" ht="24" x14ac:dyDescent="0.2">
      <c r="A948" s="54" t="s">
        <v>1874</v>
      </c>
      <c r="B948" s="86" t="s">
        <v>1875</v>
      </c>
      <c r="C948" s="51" t="s">
        <v>1874</v>
      </c>
      <c r="D948" s="240">
        <v>0</v>
      </c>
      <c r="E948" s="240"/>
      <c r="F948" s="53" t="str">
        <f t="shared" si="190"/>
        <v>-</v>
      </c>
    </row>
    <row r="949" spans="1:6" ht="24" x14ac:dyDescent="0.2">
      <c r="A949" s="54">
        <v>54232</v>
      </c>
      <c r="B949" s="231" t="s">
        <v>1876</v>
      </c>
      <c r="C949" s="51" t="s">
        <v>1877</v>
      </c>
      <c r="D949" s="240">
        <v>0</v>
      </c>
      <c r="E949" s="240"/>
      <c r="F949" s="53" t="str">
        <f t="shared" si="190"/>
        <v>-</v>
      </c>
    </row>
    <row r="950" spans="1:6" ht="24" x14ac:dyDescent="0.2">
      <c r="A950" s="54">
        <v>54242</v>
      </c>
      <c r="B950" s="86" t="s">
        <v>1878</v>
      </c>
      <c r="C950" s="51" t="s">
        <v>1879</v>
      </c>
      <c r="D950" s="240">
        <v>0</v>
      </c>
      <c r="E950" s="240"/>
      <c r="F950" s="53" t="str">
        <f t="shared" si="190"/>
        <v>-</v>
      </c>
    </row>
    <row r="951" spans="1:6" ht="24" x14ac:dyDescent="0.2">
      <c r="A951" s="54" t="s">
        <v>1880</v>
      </c>
      <c r="B951" s="86" t="s">
        <v>1881</v>
      </c>
      <c r="C951" s="51" t="s">
        <v>1880</v>
      </c>
      <c r="D951" s="240">
        <v>0</v>
      </c>
      <c r="E951" s="240"/>
      <c r="F951" s="53" t="str">
        <f t="shared" si="190"/>
        <v>-</v>
      </c>
    </row>
    <row r="952" spans="1:6" ht="24" x14ac:dyDescent="0.2">
      <c r="A952" s="54">
        <v>54312</v>
      </c>
      <c r="B952" s="231" t="s">
        <v>1882</v>
      </c>
      <c r="C952" s="51" t="s">
        <v>1883</v>
      </c>
      <c r="D952" s="240">
        <v>0</v>
      </c>
      <c r="E952" s="240"/>
      <c r="F952" s="53" t="str">
        <f t="shared" si="190"/>
        <v>-</v>
      </c>
    </row>
    <row r="953" spans="1:6" ht="24" x14ac:dyDescent="0.2">
      <c r="A953" s="54">
        <v>54431</v>
      </c>
      <c r="B953" s="86" t="s">
        <v>1884</v>
      </c>
      <c r="C953" s="51" t="s">
        <v>1885</v>
      </c>
      <c r="D953" s="240">
        <v>0</v>
      </c>
      <c r="E953" s="240"/>
      <c r="F953" s="53" t="str">
        <f t="shared" si="190"/>
        <v>-</v>
      </c>
    </row>
    <row r="954" spans="1:6" ht="24" x14ac:dyDescent="0.2">
      <c r="A954" s="54">
        <v>54432</v>
      </c>
      <c r="B954" s="86" t="s">
        <v>1886</v>
      </c>
      <c r="C954" s="51" t="s">
        <v>1887</v>
      </c>
      <c r="D954" s="240">
        <v>0</v>
      </c>
      <c r="E954" s="240"/>
      <c r="F954" s="53" t="str">
        <f t="shared" si="190"/>
        <v>-</v>
      </c>
    </row>
    <row r="955" spans="1:6" ht="24" x14ac:dyDescent="0.2">
      <c r="A955" s="54" t="s">
        <v>1888</v>
      </c>
      <c r="B955" s="86" t="s">
        <v>1889</v>
      </c>
      <c r="C955" s="51" t="s">
        <v>1888</v>
      </c>
      <c r="D955" s="240">
        <v>0</v>
      </c>
      <c r="E955" s="240"/>
      <c r="F955" s="53" t="str">
        <f t="shared" si="190"/>
        <v>-</v>
      </c>
    </row>
    <row r="956" spans="1:6" ht="24" x14ac:dyDescent="0.2">
      <c r="A956" s="54">
        <v>54442</v>
      </c>
      <c r="B956" s="86" t="s">
        <v>1890</v>
      </c>
      <c r="C956" s="51" t="s">
        <v>1891</v>
      </c>
      <c r="D956" s="240">
        <v>0</v>
      </c>
      <c r="E956" s="240"/>
      <c r="F956" s="53" t="str">
        <f t="shared" si="190"/>
        <v>-</v>
      </c>
    </row>
    <row r="957" spans="1:6" ht="24" x14ac:dyDescent="0.2">
      <c r="A957" s="54">
        <v>54452</v>
      </c>
      <c r="B957" s="86" t="s">
        <v>1892</v>
      </c>
      <c r="C957" s="51" t="s">
        <v>1893</v>
      </c>
      <c r="D957" s="240">
        <v>0</v>
      </c>
      <c r="E957" s="240"/>
      <c r="F957" s="53" t="str">
        <f t="shared" si="190"/>
        <v>-</v>
      </c>
    </row>
    <row r="958" spans="1:6" ht="24" x14ac:dyDescent="0.2">
      <c r="A958" s="54" t="s">
        <v>1894</v>
      </c>
      <c r="B958" s="86" t="s">
        <v>1895</v>
      </c>
      <c r="C958" s="51" t="s">
        <v>1894</v>
      </c>
      <c r="D958" s="240">
        <v>0</v>
      </c>
      <c r="E958" s="240"/>
      <c r="F958" s="53" t="str">
        <f t="shared" si="190"/>
        <v>-</v>
      </c>
    </row>
    <row r="959" spans="1:6" ht="24" x14ac:dyDescent="0.2">
      <c r="A959" s="54">
        <v>54461</v>
      </c>
      <c r="B959" s="86" t="s">
        <v>1896</v>
      </c>
      <c r="C959" s="51" t="s">
        <v>1897</v>
      </c>
      <c r="D959" s="240">
        <v>0</v>
      </c>
      <c r="E959" s="240"/>
      <c r="F959" s="53" t="str">
        <f t="shared" si="190"/>
        <v>-</v>
      </c>
    </row>
    <row r="960" spans="1:6" ht="24" x14ac:dyDescent="0.2">
      <c r="A960" s="54">
        <v>54462</v>
      </c>
      <c r="B960" s="86" t="s">
        <v>1898</v>
      </c>
      <c r="C960" s="51" t="s">
        <v>1899</v>
      </c>
      <c r="D960" s="240">
        <v>0</v>
      </c>
      <c r="E960" s="240"/>
      <c r="F960" s="53" t="str">
        <f t="shared" si="190"/>
        <v>-</v>
      </c>
    </row>
    <row r="961" spans="1:6" ht="12.75" customHeight="1" x14ac:dyDescent="0.2">
      <c r="A961" s="54" t="s">
        <v>1900</v>
      </c>
      <c r="B961" s="86" t="s">
        <v>1901</v>
      </c>
      <c r="C961" s="51" t="s">
        <v>1900</v>
      </c>
      <c r="D961" s="240">
        <v>0</v>
      </c>
      <c r="E961" s="240"/>
      <c r="F961" s="53" t="str">
        <f t="shared" si="190"/>
        <v>-</v>
      </c>
    </row>
    <row r="962" spans="1:6" ht="24" x14ac:dyDescent="0.2">
      <c r="A962" s="54">
        <v>54472</v>
      </c>
      <c r="B962" s="231" t="s">
        <v>1902</v>
      </c>
      <c r="C962" s="51" t="s">
        <v>1903</v>
      </c>
      <c r="D962" s="240">
        <v>0</v>
      </c>
      <c r="E962" s="240"/>
      <c r="F962" s="53" t="str">
        <f t="shared" si="190"/>
        <v>-</v>
      </c>
    </row>
    <row r="963" spans="1:6" ht="24" x14ac:dyDescent="0.2">
      <c r="A963" s="54">
        <v>54482</v>
      </c>
      <c r="B963" s="231" t="s">
        <v>1904</v>
      </c>
      <c r="C963" s="51" t="s">
        <v>1905</v>
      </c>
      <c r="D963" s="240">
        <v>0</v>
      </c>
      <c r="E963" s="240"/>
      <c r="F963" s="53" t="str">
        <f t="shared" si="190"/>
        <v>-</v>
      </c>
    </row>
    <row r="964" spans="1:6" ht="24" x14ac:dyDescent="0.2">
      <c r="A964" s="54" t="s">
        <v>1906</v>
      </c>
      <c r="B964" s="231" t="s">
        <v>1907</v>
      </c>
      <c r="C964" s="51" t="s">
        <v>1906</v>
      </c>
      <c r="D964" s="240">
        <v>0</v>
      </c>
      <c r="E964" s="240"/>
      <c r="F964" s="53" t="str">
        <f t="shared" si="190"/>
        <v>-</v>
      </c>
    </row>
    <row r="965" spans="1:6" ht="24" x14ac:dyDescent="0.2">
      <c r="A965" s="54">
        <v>54532</v>
      </c>
      <c r="B965" s="86" t="s">
        <v>1908</v>
      </c>
      <c r="C965" s="51" t="s">
        <v>1909</v>
      </c>
      <c r="D965" s="240">
        <v>0</v>
      </c>
      <c r="E965" s="240"/>
      <c r="F965" s="53" t="str">
        <f t="shared" si="190"/>
        <v>-</v>
      </c>
    </row>
    <row r="966" spans="1:6" ht="12.75" customHeight="1" x14ac:dyDescent="0.2">
      <c r="A966" s="54">
        <v>54542</v>
      </c>
      <c r="B966" s="86" t="s">
        <v>1910</v>
      </c>
      <c r="C966" s="51" t="s">
        <v>1911</v>
      </c>
      <c r="D966" s="240">
        <v>0</v>
      </c>
      <c r="E966" s="240"/>
      <c r="F966" s="53" t="str">
        <f t="shared" si="190"/>
        <v>-</v>
      </c>
    </row>
    <row r="967" spans="1:6" ht="24" x14ac:dyDescent="0.2">
      <c r="A967" s="54">
        <v>54552</v>
      </c>
      <c r="B967" s="86" t="s">
        <v>1912</v>
      </c>
      <c r="C967" s="51" t="s">
        <v>1913</v>
      </c>
      <c r="D967" s="240">
        <v>0</v>
      </c>
      <c r="E967" s="240"/>
      <c r="F967" s="53" t="str">
        <f t="shared" si="190"/>
        <v>-</v>
      </c>
    </row>
    <row r="968" spans="1:6" ht="12.75" customHeight="1" x14ac:dyDescent="0.2">
      <c r="A968" s="54">
        <v>54711</v>
      </c>
      <c r="B968" s="86" t="s">
        <v>1914</v>
      </c>
      <c r="C968" s="51" t="s">
        <v>1915</v>
      </c>
      <c r="D968" s="240">
        <v>0</v>
      </c>
      <c r="E968" s="240"/>
      <c r="F968" s="53" t="str">
        <f t="shared" si="190"/>
        <v>-</v>
      </c>
    </row>
    <row r="969" spans="1:6" ht="12.75" customHeight="1" x14ac:dyDescent="0.2">
      <c r="A969" s="54">
        <v>54712</v>
      </c>
      <c r="B969" s="86" t="s">
        <v>1916</v>
      </c>
      <c r="C969" s="51" t="s">
        <v>1917</v>
      </c>
      <c r="D969" s="240">
        <v>0</v>
      </c>
      <c r="E969" s="240"/>
      <c r="F969" s="53" t="str">
        <f t="shared" si="190"/>
        <v>-</v>
      </c>
    </row>
    <row r="970" spans="1:6" ht="12.75" customHeight="1" x14ac:dyDescent="0.2">
      <c r="A970" s="54">
        <v>54721</v>
      </c>
      <c r="B970" s="86" t="s">
        <v>1918</v>
      </c>
      <c r="C970" s="51" t="s">
        <v>1919</v>
      </c>
      <c r="D970" s="240">
        <v>0</v>
      </c>
      <c r="E970" s="240"/>
      <c r="F970" s="53" t="str">
        <f t="shared" si="190"/>
        <v>-</v>
      </c>
    </row>
    <row r="971" spans="1:6" ht="12.75" customHeight="1" x14ac:dyDescent="0.2">
      <c r="A971" s="54">
        <v>54722</v>
      </c>
      <c r="B971" s="86" t="s">
        <v>1920</v>
      </c>
      <c r="C971" s="51" t="s">
        <v>1921</v>
      </c>
      <c r="D971" s="240">
        <v>0</v>
      </c>
      <c r="E971" s="240"/>
      <c r="F971" s="53" t="str">
        <f t="shared" si="190"/>
        <v>-</v>
      </c>
    </row>
    <row r="972" spans="1:6" ht="12.75" customHeight="1" x14ac:dyDescent="0.2">
      <c r="A972" s="54">
        <v>54731</v>
      </c>
      <c r="B972" s="86" t="s">
        <v>1922</v>
      </c>
      <c r="C972" s="51" t="s">
        <v>1923</v>
      </c>
      <c r="D972" s="240">
        <v>0</v>
      </c>
      <c r="E972" s="240"/>
      <c r="F972" s="53" t="str">
        <f t="shared" si="190"/>
        <v>-</v>
      </c>
    </row>
    <row r="973" spans="1:6" ht="12.75" customHeight="1" x14ac:dyDescent="0.2">
      <c r="A973" s="54">
        <v>54732</v>
      </c>
      <c r="B973" s="86" t="s">
        <v>1924</v>
      </c>
      <c r="C973" s="51" t="s">
        <v>1925</v>
      </c>
      <c r="D973" s="240">
        <v>0</v>
      </c>
      <c r="E973" s="240"/>
      <c r="F973" s="53" t="str">
        <f t="shared" si="190"/>
        <v>-</v>
      </c>
    </row>
    <row r="974" spans="1:6" ht="12.75" customHeight="1" x14ac:dyDescent="0.2">
      <c r="A974" s="54">
        <v>54741</v>
      </c>
      <c r="B974" s="86" t="s">
        <v>1926</v>
      </c>
      <c r="C974" s="51" t="s">
        <v>1927</v>
      </c>
      <c r="D974" s="240">
        <v>0</v>
      </c>
      <c r="E974" s="240"/>
      <c r="F974" s="53" t="str">
        <f t="shared" si="190"/>
        <v>-</v>
      </c>
    </row>
    <row r="975" spans="1:6" ht="12.75" customHeight="1" x14ac:dyDescent="0.2">
      <c r="A975" s="54">
        <v>54742</v>
      </c>
      <c r="B975" s="86" t="s">
        <v>1928</v>
      </c>
      <c r="C975" s="51" t="s">
        <v>1929</v>
      </c>
      <c r="D975" s="240">
        <v>0</v>
      </c>
      <c r="E975" s="240"/>
      <c r="F975" s="53" t="str">
        <f t="shared" si="190"/>
        <v>-</v>
      </c>
    </row>
    <row r="976" spans="1:6" ht="24" x14ac:dyDescent="0.2">
      <c r="A976" s="54">
        <v>54751</v>
      </c>
      <c r="B976" s="86" t="s">
        <v>1930</v>
      </c>
      <c r="C976" s="51" t="s">
        <v>1931</v>
      </c>
      <c r="D976" s="240">
        <v>0</v>
      </c>
      <c r="E976" s="240"/>
      <c r="F976" s="53" t="str">
        <f t="shared" si="190"/>
        <v>-</v>
      </c>
    </row>
    <row r="977" spans="1:6" ht="24" x14ac:dyDescent="0.2">
      <c r="A977" s="54">
        <v>54752</v>
      </c>
      <c r="B977" s="86" t="s">
        <v>1932</v>
      </c>
      <c r="C977" s="51" t="s">
        <v>1933</v>
      </c>
      <c r="D977" s="240">
        <v>0</v>
      </c>
      <c r="E977" s="240"/>
      <c r="F977" s="53" t="str">
        <f t="shared" si="190"/>
        <v>-</v>
      </c>
    </row>
    <row r="978" spans="1:6" ht="24" x14ac:dyDescent="0.2">
      <c r="A978" s="54">
        <v>54761</v>
      </c>
      <c r="B978" s="86" t="s">
        <v>1934</v>
      </c>
      <c r="C978" s="51" t="s">
        <v>1935</v>
      </c>
      <c r="D978" s="240">
        <v>0</v>
      </c>
      <c r="E978" s="240"/>
      <c r="F978" s="53" t="str">
        <f t="shared" si="190"/>
        <v>-</v>
      </c>
    </row>
    <row r="979" spans="1:6" ht="24" x14ac:dyDescent="0.2">
      <c r="A979" s="54">
        <v>54762</v>
      </c>
      <c r="B979" s="86" t="s">
        <v>1936</v>
      </c>
      <c r="C979" s="51" t="s">
        <v>1937</v>
      </c>
      <c r="D979" s="240">
        <v>0</v>
      </c>
      <c r="E979" s="240"/>
      <c r="F979" s="53" t="str">
        <f t="shared" si="190"/>
        <v>-</v>
      </c>
    </row>
    <row r="980" spans="1:6" ht="24" x14ac:dyDescent="0.2">
      <c r="A980" s="54">
        <v>54771</v>
      </c>
      <c r="B980" s="86" t="s">
        <v>1938</v>
      </c>
      <c r="C980" s="51" t="s">
        <v>1939</v>
      </c>
      <c r="D980" s="240">
        <v>0</v>
      </c>
      <c r="E980" s="240"/>
      <c r="F980" s="53" t="str">
        <f t="shared" ref="F980:F982" si="191">IF(D980&lt;&gt;0,IF(E980/D980&gt;=100,"&gt;&gt;100",E980/D980*100),"-")</f>
        <v>-</v>
      </c>
    </row>
    <row r="981" spans="1:6" ht="24" x14ac:dyDescent="0.2">
      <c r="A981" s="54">
        <v>54772</v>
      </c>
      <c r="B981" s="86" t="s">
        <v>1940</v>
      </c>
      <c r="C981" s="51" t="s">
        <v>1941</v>
      </c>
      <c r="D981" s="240">
        <v>0</v>
      </c>
      <c r="E981" s="240"/>
      <c r="F981" s="53" t="str">
        <f t="shared" si="191"/>
        <v>-</v>
      </c>
    </row>
    <row r="982" spans="1:6" ht="24" x14ac:dyDescent="0.2">
      <c r="A982" s="56">
        <v>55312</v>
      </c>
      <c r="B982" s="232" t="s">
        <v>1942</v>
      </c>
      <c r="C982" s="57" t="s">
        <v>1943</v>
      </c>
      <c r="D982" s="241">
        <v>0</v>
      </c>
      <c r="E982" s="241"/>
      <c r="F982" s="58" t="str">
        <f t="shared" si="191"/>
        <v>-</v>
      </c>
    </row>
    <row r="983" spans="1:6" ht="20.100000000000001" customHeight="1" x14ac:dyDescent="0.2">
      <c r="A983" s="336" t="s">
        <v>1944</v>
      </c>
      <c r="B983" s="337"/>
      <c r="C983" s="67"/>
      <c r="D983" s="74"/>
      <c r="E983" s="74"/>
      <c r="F983" s="75"/>
    </row>
    <row r="984" spans="1:6" ht="39" customHeight="1" x14ac:dyDescent="0.2">
      <c r="A984" s="200" t="s">
        <v>1945</v>
      </c>
      <c r="B984" s="196" t="s">
        <v>40</v>
      </c>
      <c r="C984" s="220" t="s">
        <v>41</v>
      </c>
      <c r="D984" s="66" t="s">
        <v>1946</v>
      </c>
      <c r="E984" s="68" t="s">
        <v>1947</v>
      </c>
      <c r="F984" s="66" t="s">
        <v>54</v>
      </c>
    </row>
    <row r="985" spans="1:6" ht="36" x14ac:dyDescent="0.2">
      <c r="A985" s="69" t="s">
        <v>1948</v>
      </c>
      <c r="B985" s="190" t="s">
        <v>1949</v>
      </c>
      <c r="C985" s="70" t="s">
        <v>1950</v>
      </c>
      <c r="D985" s="242">
        <v>0</v>
      </c>
      <c r="E985" s="242"/>
      <c r="F985" s="64" t="str">
        <f t="shared" ref="F985:F992" si="192">IF(D985&lt;&gt;0,IF(E985/D985&gt;=100,"&gt;&gt;100",E985/D985*100),"-")</f>
        <v>-</v>
      </c>
    </row>
    <row r="986" spans="1:6" ht="24" x14ac:dyDescent="0.2">
      <c r="A986" s="54" t="s">
        <v>1951</v>
      </c>
      <c r="B986" s="86" t="s">
        <v>1952</v>
      </c>
      <c r="C986" s="51" t="s">
        <v>1951</v>
      </c>
      <c r="D986" s="243">
        <v>0</v>
      </c>
      <c r="E986" s="243"/>
      <c r="F986" s="53" t="str">
        <f t="shared" si="192"/>
        <v>-</v>
      </c>
    </row>
    <row r="987" spans="1:6" ht="24" x14ac:dyDescent="0.2">
      <c r="A987" s="54" t="s">
        <v>1953</v>
      </c>
      <c r="B987" s="86" t="s">
        <v>1954</v>
      </c>
      <c r="C987" s="51" t="s">
        <v>1953</v>
      </c>
      <c r="D987" s="243">
        <v>0</v>
      </c>
      <c r="E987" s="243"/>
      <c r="F987" s="53" t="str">
        <f t="shared" si="192"/>
        <v>-</v>
      </c>
    </row>
    <row r="988" spans="1:6" ht="24" x14ac:dyDescent="0.2">
      <c r="A988" s="54">
        <v>26454</v>
      </c>
      <c r="B988" s="86" t="s">
        <v>1955</v>
      </c>
      <c r="C988" s="51" t="s">
        <v>1956</v>
      </c>
      <c r="D988" s="243">
        <v>0</v>
      </c>
      <c r="E988" s="243"/>
      <c r="F988" s="53" t="str">
        <f t="shared" si="192"/>
        <v>-</v>
      </c>
    </row>
    <row r="989" spans="1:6" ht="12.75" customHeight="1" x14ac:dyDescent="0.2">
      <c r="A989" s="54" t="s">
        <v>1957</v>
      </c>
      <c r="B989" s="86" t="s">
        <v>1958</v>
      </c>
      <c r="C989" s="51" t="s">
        <v>1957</v>
      </c>
      <c r="D989" s="243">
        <v>0</v>
      </c>
      <c r="E989" s="243"/>
      <c r="F989" s="53" t="str">
        <f t="shared" si="192"/>
        <v>-</v>
      </c>
    </row>
    <row r="990" spans="1:6" ht="36" x14ac:dyDescent="0.2">
      <c r="A990" s="54" t="s">
        <v>1959</v>
      </c>
      <c r="B990" s="86" t="s">
        <v>1960</v>
      </c>
      <c r="C990" s="51" t="s">
        <v>1961</v>
      </c>
      <c r="D990" s="243">
        <v>0</v>
      </c>
      <c r="E990" s="243"/>
      <c r="F990" s="53" t="str">
        <f t="shared" si="192"/>
        <v>-</v>
      </c>
    </row>
    <row r="991" spans="1:6" ht="12.75" customHeight="1" x14ac:dyDescent="0.2">
      <c r="A991" s="54" t="s">
        <v>1962</v>
      </c>
      <c r="B991" s="86" t="s">
        <v>1963</v>
      </c>
      <c r="C991" s="51" t="s">
        <v>1962</v>
      </c>
      <c r="D991" s="243">
        <v>0</v>
      </c>
      <c r="E991" s="243"/>
      <c r="F991" s="53" t="str">
        <f t="shared" si="192"/>
        <v>-</v>
      </c>
    </row>
    <row r="992" spans="1:6" ht="24" x14ac:dyDescent="0.2">
      <c r="A992" s="56">
        <v>26534</v>
      </c>
      <c r="B992" s="232" t="s">
        <v>1964</v>
      </c>
      <c r="C992" s="57" t="s">
        <v>1965</v>
      </c>
      <c r="D992" s="244">
        <v>0</v>
      </c>
      <c r="E992" s="244"/>
      <c r="F992" s="58" t="str">
        <f t="shared" si="192"/>
        <v>-</v>
      </c>
    </row>
    <row r="993" spans="1:6" ht="15" customHeight="1" x14ac:dyDescent="0.2">
      <c r="A993" s="188"/>
      <c r="B993" s="211"/>
      <c r="C993" s="221"/>
      <c r="D993" s="72"/>
      <c r="E993" s="72"/>
      <c r="F993" s="72"/>
    </row>
    <row r="994" spans="1:6" ht="15" customHeight="1" x14ac:dyDescent="0.2">
      <c r="A994" s="188"/>
      <c r="B994" s="211"/>
      <c r="C994" s="221"/>
      <c r="D994" s="334"/>
      <c r="E994" s="335"/>
      <c r="F994" s="72"/>
    </row>
    <row r="995" spans="1:6" ht="15" customHeight="1" x14ac:dyDescent="0.2">
      <c r="A995" s="188"/>
      <c r="B995" s="211"/>
      <c r="C995" s="221"/>
      <c r="D995" s="334"/>
      <c r="E995" s="335"/>
      <c r="F995" s="72"/>
    </row>
    <row r="996" spans="1:6" ht="15" customHeight="1" x14ac:dyDescent="0.2">
      <c r="A996" s="188"/>
      <c r="B996" s="211"/>
      <c r="C996" s="221"/>
      <c r="D996" s="72"/>
      <c r="E996" s="72"/>
      <c r="F996" s="72"/>
    </row>
    <row r="997" spans="1:6" ht="15" customHeight="1" x14ac:dyDescent="0.2">
      <c r="A997" s="188"/>
      <c r="B997" s="211"/>
      <c r="C997" s="221"/>
      <c r="D997" s="72"/>
      <c r="E997" s="72"/>
      <c r="F997" s="72"/>
    </row>
    <row r="998" spans="1:6" ht="15" customHeight="1" x14ac:dyDescent="0.2">
      <c r="A998" s="188"/>
      <c r="B998" s="211"/>
      <c r="C998" s="221"/>
      <c r="D998" s="72"/>
      <c r="E998" s="72"/>
      <c r="F998" s="72"/>
    </row>
    <row r="999" spans="1:6" ht="15" customHeight="1" x14ac:dyDescent="0.2">
      <c r="A999" s="188"/>
      <c r="B999" s="211"/>
      <c r="C999" s="221"/>
      <c r="D999" s="72"/>
      <c r="E999" s="72"/>
      <c r="F999" s="72"/>
    </row>
    <row r="1000" spans="1:6" ht="15" customHeight="1" x14ac:dyDescent="0.2">
      <c r="A1000" s="188"/>
      <c r="B1000" s="211"/>
      <c r="C1000" s="221"/>
      <c r="D1000" s="72"/>
      <c r="E1000" s="72"/>
      <c r="F1000" s="72"/>
    </row>
    <row r="1001" spans="1:6" ht="15" customHeight="1" x14ac:dyDescent="0.2">
      <c r="A1001" s="188"/>
      <c r="B1001" s="211"/>
      <c r="C1001" s="221"/>
      <c r="D1001" s="72"/>
      <c r="E1001" s="72"/>
      <c r="F1001" s="72"/>
    </row>
    <row r="1002" spans="1:6" ht="15" customHeight="1" x14ac:dyDescent="0.2">
      <c r="A1002" s="188"/>
      <c r="B1002" s="211"/>
      <c r="C1002" s="221"/>
      <c r="D1002" s="72"/>
      <c r="E1002" s="72"/>
      <c r="F1002" s="72"/>
    </row>
    <row r="1003" spans="1:6" ht="15" customHeight="1" x14ac:dyDescent="0.2">
      <c r="A1003" s="188"/>
      <c r="B1003" s="211"/>
      <c r="C1003" s="221"/>
      <c r="D1003" s="72"/>
      <c r="E1003" s="72"/>
      <c r="F1003" s="72"/>
    </row>
    <row r="1004" spans="1:6" ht="15" customHeight="1" x14ac:dyDescent="0.2">
      <c r="A1004" s="188"/>
      <c r="B1004" s="211"/>
      <c r="C1004" s="221"/>
      <c r="D1004" s="72"/>
      <c r="E1004" s="72"/>
      <c r="F1004" s="72"/>
    </row>
    <row r="1005" spans="1:6" ht="15" customHeight="1" x14ac:dyDescent="0.2">
      <c r="A1005" s="188"/>
      <c r="B1005" s="211"/>
      <c r="C1005" s="221"/>
      <c r="D1005" s="72"/>
      <c r="E1005" s="72"/>
      <c r="F1005" s="72"/>
    </row>
    <row r="1006" spans="1:6" ht="15" customHeight="1" x14ac:dyDescent="0.2">
      <c r="A1006" s="188"/>
      <c r="B1006" s="211"/>
      <c r="C1006" s="221"/>
      <c r="D1006" s="72"/>
      <c r="E1006" s="72"/>
      <c r="F1006" s="72"/>
    </row>
    <row r="1007" spans="1:6" ht="15" customHeight="1" x14ac:dyDescent="0.2">
      <c r="A1007" s="188"/>
      <c r="B1007" s="211"/>
      <c r="C1007" s="221"/>
      <c r="D1007" s="72"/>
      <c r="E1007" s="72"/>
      <c r="F1007" s="72"/>
    </row>
    <row r="1008" spans="1:6" ht="15" customHeight="1" x14ac:dyDescent="0.2">
      <c r="A1008" s="188"/>
      <c r="B1008" s="211"/>
      <c r="C1008" s="221"/>
      <c r="D1008" s="72"/>
      <c r="E1008" s="72"/>
      <c r="F1008" s="72"/>
    </row>
    <row r="1009" spans="1:6" ht="15" customHeight="1" x14ac:dyDescent="0.2">
      <c r="A1009" s="188"/>
      <c r="B1009" s="211"/>
      <c r="C1009" s="221"/>
      <c r="D1009" s="72"/>
      <c r="E1009" s="72"/>
      <c r="F1009" s="72"/>
    </row>
    <row r="1010" spans="1:6" ht="15" customHeight="1" x14ac:dyDescent="0.2">
      <c r="A1010" s="188"/>
      <c r="B1010" s="211"/>
      <c r="C1010" s="221"/>
      <c r="D1010" s="72"/>
      <c r="E1010" s="72"/>
      <c r="F1010" s="72"/>
    </row>
    <row r="1011" spans="1:6" ht="15" customHeight="1" x14ac:dyDescent="0.2">
      <c r="A1011" s="188"/>
      <c r="B1011" s="211"/>
      <c r="C1011" s="221"/>
      <c r="D1011" s="72"/>
      <c r="E1011" s="72"/>
      <c r="F1011" s="72"/>
    </row>
    <row r="1012" spans="1:6" ht="15" customHeight="1" x14ac:dyDescent="0.2">
      <c r="A1012" s="188"/>
      <c r="B1012" s="211"/>
      <c r="C1012" s="221"/>
      <c r="D1012" s="72"/>
      <c r="E1012" s="72"/>
      <c r="F1012" s="72"/>
    </row>
    <row r="1013" spans="1:6" ht="15" customHeight="1" x14ac:dyDescent="0.2">
      <c r="A1013" s="188"/>
      <c r="B1013" s="211"/>
      <c r="C1013" s="221"/>
      <c r="D1013" s="72"/>
      <c r="E1013" s="72"/>
      <c r="F1013" s="72"/>
    </row>
    <row r="1014" spans="1:6" ht="15" customHeight="1" x14ac:dyDescent="0.2">
      <c r="A1014" s="188"/>
      <c r="B1014" s="211"/>
      <c r="C1014" s="221"/>
      <c r="D1014" s="72"/>
      <c r="E1014" s="72"/>
      <c r="F1014" s="72"/>
    </row>
    <row r="1015" spans="1:6" ht="15" customHeight="1" x14ac:dyDescent="0.2">
      <c r="A1015" s="188"/>
      <c r="B1015" s="211"/>
      <c r="C1015" s="221"/>
      <c r="D1015" s="72"/>
      <c r="E1015" s="72"/>
      <c r="F1015" s="72"/>
    </row>
    <row r="1016" spans="1:6" ht="15" customHeight="1" x14ac:dyDescent="0.2">
      <c r="A1016" s="188"/>
      <c r="B1016" s="211"/>
      <c r="C1016" s="221"/>
      <c r="D1016" s="72"/>
      <c r="E1016" s="72"/>
      <c r="F1016" s="72"/>
    </row>
    <row r="1017" spans="1:6" ht="15" customHeight="1" x14ac:dyDescent="0.2">
      <c r="A1017" s="188"/>
      <c r="B1017" s="211"/>
      <c r="C1017" s="221"/>
      <c r="D1017" s="72"/>
      <c r="E1017" s="72"/>
      <c r="F1017" s="72"/>
    </row>
    <row r="1018" spans="1:6" ht="15" customHeight="1" x14ac:dyDescent="0.2">
      <c r="A1018" s="188"/>
      <c r="B1018" s="211"/>
      <c r="C1018" s="221"/>
      <c r="D1018" s="72"/>
      <c r="E1018" s="72"/>
      <c r="F1018" s="72"/>
    </row>
    <row r="1019" spans="1:6" ht="15" customHeight="1" x14ac:dyDescent="0.2">
      <c r="A1019" s="188"/>
      <c r="B1019" s="211"/>
      <c r="C1019" s="221"/>
      <c r="D1019" s="72"/>
      <c r="E1019" s="72"/>
      <c r="F1019" s="72"/>
    </row>
    <row r="1020" spans="1:6" ht="15" customHeight="1" x14ac:dyDescent="0.2">
      <c r="A1020" s="188"/>
      <c r="B1020" s="211"/>
      <c r="C1020" s="221"/>
      <c r="D1020" s="72"/>
      <c r="E1020" s="72"/>
      <c r="F1020" s="72"/>
    </row>
    <row r="1021" spans="1:6" ht="15" customHeight="1" x14ac:dyDescent="0.2">
      <c r="A1021" s="188"/>
      <c r="B1021" s="211"/>
      <c r="C1021" s="221"/>
      <c r="D1021" s="72"/>
      <c r="E1021" s="72"/>
      <c r="F1021" s="72"/>
    </row>
    <row r="1022" spans="1:6" ht="15" customHeight="1" x14ac:dyDescent="0.2">
      <c r="A1022" s="188"/>
      <c r="B1022" s="211"/>
      <c r="C1022" s="221"/>
      <c r="D1022" s="72"/>
      <c r="E1022" s="72"/>
      <c r="F1022" s="72"/>
    </row>
    <row r="1023" spans="1:6" ht="15" customHeight="1" x14ac:dyDescent="0.2">
      <c r="A1023" s="188"/>
      <c r="B1023" s="211"/>
      <c r="C1023" s="221"/>
      <c r="D1023" s="72"/>
      <c r="E1023" s="72"/>
      <c r="F1023" s="72"/>
    </row>
    <row r="1024" spans="1:6" ht="15" customHeight="1" x14ac:dyDescent="0.2">
      <c r="A1024" s="188"/>
      <c r="B1024" s="211"/>
      <c r="C1024" s="221"/>
      <c r="D1024" s="72"/>
      <c r="E1024" s="72"/>
      <c r="F1024" s="72"/>
    </row>
    <row r="1025" spans="1:6" ht="15" customHeight="1" x14ac:dyDescent="0.2">
      <c r="A1025" s="188"/>
      <c r="B1025" s="211"/>
      <c r="C1025" s="221"/>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6" customWidth="1"/>
    <col min="3" max="3" width="12.7109375" style="217"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292" t="s">
        <v>47</v>
      </c>
      <c r="B1" s="294"/>
      <c r="C1" s="292" t="s">
        <v>34</v>
      </c>
      <c r="D1" s="295"/>
      <c r="E1" s="293" t="s">
        <v>49</v>
      </c>
      <c r="F1" s="296"/>
    </row>
    <row r="2" spans="1:25" ht="50.1" customHeight="1" x14ac:dyDescent="0.2">
      <c r="A2" s="342" t="s">
        <v>32</v>
      </c>
      <c r="B2" s="343"/>
      <c r="C2" s="343"/>
      <c r="D2" s="343"/>
      <c r="E2" s="343"/>
      <c r="F2" s="343"/>
      <c r="G2" s="88"/>
      <c r="H2" s="88"/>
      <c r="I2" s="88"/>
      <c r="J2" s="88"/>
      <c r="K2" s="88"/>
      <c r="L2" s="88"/>
      <c r="M2" s="88"/>
      <c r="N2" s="88"/>
      <c r="O2" s="88"/>
      <c r="P2" s="88"/>
      <c r="Q2" s="88"/>
      <c r="R2" s="88"/>
      <c r="S2" s="88"/>
      <c r="T2" s="88"/>
      <c r="U2" s="88"/>
      <c r="V2" s="88"/>
      <c r="W2" s="88"/>
      <c r="X2" s="88"/>
    </row>
    <row r="3" spans="1:25" s="224" customFormat="1" ht="48" customHeight="1" x14ac:dyDescent="0.2">
      <c r="A3" s="282" t="s">
        <v>51</v>
      </c>
      <c r="B3" s="283" t="s">
        <v>40</v>
      </c>
      <c r="C3" s="284" t="s">
        <v>41</v>
      </c>
      <c r="D3" s="285" t="s">
        <v>1966</v>
      </c>
      <c r="E3" s="283" t="s">
        <v>1967</v>
      </c>
      <c r="F3" s="286" t="s">
        <v>54</v>
      </c>
    </row>
    <row r="4" spans="1:25" s="222" customFormat="1" ht="12" customHeight="1" x14ac:dyDescent="0.2">
      <c r="A4" s="276">
        <v>1</v>
      </c>
      <c r="B4" s="277">
        <v>2</v>
      </c>
      <c r="C4" s="278" t="s">
        <v>55</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s="65" customFormat="1" ht="20.100000000000001" customHeight="1" x14ac:dyDescent="0.2">
      <c r="A5" s="340" t="s">
        <v>1968</v>
      </c>
      <c r="B5" s="341"/>
      <c r="C5" s="214"/>
      <c r="D5" s="73"/>
      <c r="E5" s="73"/>
      <c r="F5" s="60"/>
      <c r="G5" s="50"/>
      <c r="H5" s="50"/>
      <c r="I5" s="50"/>
      <c r="J5" s="50"/>
      <c r="K5" s="50"/>
      <c r="L5" s="50"/>
      <c r="M5" s="50"/>
      <c r="N5" s="50"/>
      <c r="O5" s="50"/>
      <c r="P5" s="50"/>
      <c r="Q5" s="50"/>
      <c r="R5" s="50"/>
      <c r="S5" s="50"/>
      <c r="T5" s="50"/>
      <c r="U5" s="50"/>
      <c r="V5" s="50"/>
      <c r="W5" s="50"/>
      <c r="X5" s="50"/>
    </row>
    <row r="6" spans="1:25" ht="12.75" customHeight="1" x14ac:dyDescent="0.2">
      <c r="A6" s="225"/>
      <c r="B6" s="226" t="s">
        <v>1969</v>
      </c>
      <c r="C6" s="227" t="s">
        <v>1970</v>
      </c>
      <c r="D6" s="228">
        <f t="shared" ref="D6:E6" si="0">D7+D68</f>
        <v>0</v>
      </c>
      <c r="E6" s="228">
        <f t="shared" si="0"/>
        <v>0</v>
      </c>
      <c r="F6" s="229" t="str">
        <f t="shared" ref="F6:F260" si="1">IF(D6&gt;0,IF(E6/D6&gt;=100,"&gt;&gt;100",E6/D6*100),"-")</f>
        <v>-</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0</v>
      </c>
      <c r="E7" s="105">
        <f t="shared" si="2"/>
        <v>0</v>
      </c>
      <c r="F7" s="94" t="str">
        <f t="shared" si="1"/>
        <v>-</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5"/>
      <c r="E9" s="245"/>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5"/>
      <c r="E10" s="245"/>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5"/>
      <c r="E11" s="245"/>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0</v>
      </c>
      <c r="E12" s="105">
        <f t="shared" si="3"/>
        <v>0</v>
      </c>
      <c r="F12" s="94" t="str">
        <f t="shared" si="1"/>
        <v>-</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0</v>
      </c>
      <c r="E13" s="105">
        <f t="shared" si="4"/>
        <v>0</v>
      </c>
      <c r="F13" s="94" t="str">
        <f t="shared" si="1"/>
        <v>-</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5"/>
      <c r="E14" s="245"/>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5"/>
      <c r="E15" s="245"/>
      <c r="F15" s="94" t="str">
        <f t="shared" si="1"/>
        <v>-</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5"/>
      <c r="E16" s="245"/>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5"/>
      <c r="E17" s="245"/>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5"/>
      <c r="E18" s="245"/>
      <c r="F18" s="94" t="str">
        <f t="shared" si="1"/>
        <v>-</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0</v>
      </c>
      <c r="E19" s="105">
        <f t="shared" si="5"/>
        <v>0</v>
      </c>
      <c r="F19" s="94" t="str">
        <f t="shared" si="1"/>
        <v>-</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5"/>
      <c r="E20" s="245"/>
      <c r="F20" s="94" t="str">
        <f t="shared" si="1"/>
        <v>-</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5"/>
      <c r="E21" s="245"/>
      <c r="F21" s="94" t="str">
        <f t="shared" si="1"/>
        <v>-</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5"/>
      <c r="E22" s="245"/>
      <c r="F22" s="94" t="str">
        <f t="shared" si="1"/>
        <v>-</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5"/>
      <c r="E23" s="245"/>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5"/>
      <c r="E24" s="245"/>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5"/>
      <c r="E25" s="245"/>
      <c r="F25" s="94" t="str">
        <f t="shared" si="1"/>
        <v>-</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5"/>
      <c r="E26" s="245"/>
      <c r="F26" s="94" t="str">
        <f t="shared" si="1"/>
        <v>-</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5"/>
      <c r="E27" s="245"/>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5"/>
      <c r="E28" s="245"/>
      <c r="F28" s="94" t="str">
        <f t="shared" si="1"/>
        <v>-</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5"/>
      <c r="E30" s="245"/>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5"/>
      <c r="E31" s="245"/>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5"/>
      <c r="E32" s="245"/>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5"/>
      <c r="E33" s="245"/>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5"/>
      <c r="E34" s="245"/>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5"/>
      <c r="E36" s="245"/>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5"/>
      <c r="E37" s="245"/>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5"/>
      <c r="E38" s="245"/>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5"/>
      <c r="E39" s="245"/>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5"/>
      <c r="E40" s="245"/>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5"/>
      <c r="E42" s="245"/>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5"/>
      <c r="E43" s="245"/>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5"/>
      <c r="E44" s="245"/>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5"/>
      <c r="E46" s="245"/>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5"/>
      <c r="E47" s="245"/>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5"/>
      <c r="E48" s="245"/>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5"/>
      <c r="E49" s="245"/>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5"/>
      <c r="E50" s="245"/>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5"/>
      <c r="E51" s="245"/>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5"/>
      <c r="E53" s="245"/>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5"/>
      <c r="E54" s="245"/>
      <c r="F54" s="94" t="str">
        <f t="shared" si="1"/>
        <v>-</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5"/>
      <c r="E55" s="245"/>
      <c r="F55" s="94" t="str">
        <f t="shared" si="1"/>
        <v>-</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5"/>
      <c r="E57" s="245"/>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5"/>
      <c r="E58" s="245"/>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5"/>
      <c r="E59" s="245"/>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5"/>
      <c r="E60" s="245"/>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5"/>
      <c r="E61" s="245"/>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5"/>
      <c r="E62" s="245"/>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5"/>
      <c r="E64" s="245"/>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5"/>
      <c r="E65" s="245"/>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5"/>
      <c r="E66" s="245"/>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5"/>
      <c r="E67" s="245"/>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0</v>
      </c>
      <c r="E68" s="105">
        <f t="shared" si="13"/>
        <v>0</v>
      </c>
      <c r="F68" s="94" t="str">
        <f t="shared" si="1"/>
        <v>-</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0</v>
      </c>
      <c r="E69" s="105">
        <f t="shared" si="14"/>
        <v>0</v>
      </c>
      <c r="F69" s="94" t="str">
        <f t="shared" si="1"/>
        <v>-</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0</v>
      </c>
      <c r="E70" s="105">
        <f t="shared" si="15"/>
        <v>0</v>
      </c>
      <c r="F70" s="94" t="str">
        <f t="shared" si="1"/>
        <v>-</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5"/>
      <c r="E71" s="245"/>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5"/>
      <c r="E72" s="245"/>
      <c r="F72" s="94" t="str">
        <f t="shared" si="1"/>
        <v>-</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5"/>
      <c r="E73" s="245"/>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5"/>
      <c r="E74" s="245"/>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5"/>
      <c r="E75" s="245"/>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5"/>
      <c r="E76" s="245"/>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5"/>
      <c r="E77" s="245"/>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0</v>
      </c>
      <c r="E78" s="105">
        <f>E79+SUM(E82:E84)-E85+E86</f>
        <v>0</v>
      </c>
      <c r="F78" s="94" t="str">
        <f t="shared" si="1"/>
        <v>-</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5"/>
      <c r="E80" s="245"/>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5"/>
      <c r="E81" s="245"/>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5"/>
      <c r="E82" s="245"/>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5"/>
      <c r="E83" s="245"/>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5"/>
      <c r="E84" s="245"/>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5"/>
      <c r="E85" s="245"/>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5"/>
      <c r="E86" s="245"/>
      <c r="F86" s="94" t="str">
        <f t="shared" si="1"/>
        <v>-</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5"/>
      <c r="E89" s="245"/>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5"/>
      <c r="E90" s="245"/>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5"/>
      <c r="E91" s="245"/>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5"/>
      <c r="E92" s="245"/>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5"/>
      <c r="E93" s="245"/>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5"/>
      <c r="E94" s="245"/>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5"/>
      <c r="E95" s="245"/>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5"/>
      <c r="E96" s="245"/>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5"/>
      <c r="E97" s="245"/>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5"/>
      <c r="E98" s="245"/>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5"/>
      <c r="E99" s="245"/>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5"/>
      <c r="E100" s="245"/>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5"/>
      <c r="E101" s="245"/>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5"/>
      <c r="E102" s="245"/>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5"/>
      <c r="E103" s="245"/>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5"/>
      <c r="E104" s="245"/>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5"/>
      <c r="E105" s="245"/>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5"/>
      <c r="E107" s="245"/>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5"/>
      <c r="E108" s="245"/>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5"/>
      <c r="E109" s="245"/>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5"/>
      <c r="E110" s="245"/>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5"/>
      <c r="E111" s="245"/>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5"/>
      <c r="E112" s="245"/>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5"/>
      <c r="E113" s="245"/>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5"/>
      <c r="E114" s="245"/>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5"/>
      <c r="E115" s="245"/>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5"/>
      <c r="E116" s="245"/>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5"/>
      <c r="E117" s="245"/>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5"/>
      <c r="E120" s="245"/>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5"/>
      <c r="E121" s="245"/>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5"/>
      <c r="E122" s="245"/>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5"/>
      <c r="E123" s="245"/>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5"/>
      <c r="E124" s="245"/>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5"/>
      <c r="E125" s="245"/>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5"/>
      <c r="E127" s="245"/>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5"/>
      <c r="E128" s="245"/>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5"/>
      <c r="E129" s="245"/>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5"/>
      <c r="E130" s="245"/>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5"/>
      <c r="E131" s="245"/>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5"/>
      <c r="E132" s="245"/>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5"/>
      <c r="E133" s="245"/>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5"/>
      <c r="E136" s="245"/>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5"/>
      <c r="E137" s="245"/>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5"/>
      <c r="E138" s="245"/>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5"/>
      <c r="E139" s="245"/>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0" t="s">
        <v>1174</v>
      </c>
      <c r="C140" s="93" t="s">
        <v>2204</v>
      </c>
      <c r="D140" s="245"/>
      <c r="E140" s="245"/>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5"/>
      <c r="E141" s="245"/>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5"/>
      <c r="E143" s="245"/>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5"/>
      <c r="E144" s="245"/>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5"/>
      <c r="E145" s="245"/>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5"/>
      <c r="E147" s="245"/>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5"/>
      <c r="E148" s="245"/>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5"/>
      <c r="E150" s="245"/>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5"/>
      <c r="E151" s="245"/>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5"/>
      <c r="E152" s="245"/>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5"/>
      <c r="E153" s="245"/>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5"/>
      <c r="E154" s="245"/>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5"/>
      <c r="E155" s="245"/>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5"/>
      <c r="E156" s="245"/>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5"/>
      <c r="E157" s="245"/>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5"/>
      <c r="E158" s="245"/>
      <c r="F158" s="94" t="str">
        <f t="shared" si="1"/>
        <v>-</v>
      </c>
      <c r="G158" s="88"/>
      <c r="H158" s="169"/>
      <c r="I158" s="88"/>
      <c r="J158" s="88"/>
      <c r="K158" s="88"/>
      <c r="L158" s="88"/>
      <c r="M158" s="88"/>
      <c r="N158" s="88"/>
      <c r="O158" s="88"/>
      <c r="P158" s="88"/>
      <c r="Q158" s="88"/>
      <c r="R158" s="88"/>
      <c r="S158" s="88"/>
      <c r="T158" s="88"/>
      <c r="U158" s="88"/>
      <c r="V158" s="88"/>
      <c r="W158" s="88"/>
      <c r="X158" s="88"/>
    </row>
    <row r="159" spans="1:24" ht="24" x14ac:dyDescent="0.2">
      <c r="A159" s="92" t="s">
        <v>2238</v>
      </c>
      <c r="B159" s="230" t="s">
        <v>2239</v>
      </c>
      <c r="C159" s="93" t="s">
        <v>2238</v>
      </c>
      <c r="D159" s="245"/>
      <c r="E159" s="245"/>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5"/>
      <c r="E160" s="245"/>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5"/>
      <c r="E161" s="245"/>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5"/>
      <c r="E162" s="245"/>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5"/>
      <c r="E163" s="245"/>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5"/>
      <c r="E165" s="245"/>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5"/>
      <c r="E166" s="245"/>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5"/>
      <c r="E167" s="245"/>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5"/>
      <c r="E168" s="245"/>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5"/>
      <c r="E169" s="245"/>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5"/>
      <c r="E171" s="245"/>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5"/>
      <c r="E172" s="245"/>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5"/>
      <c r="E173" s="245"/>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40" t="s">
        <v>2267</v>
      </c>
      <c r="B174" s="341"/>
      <c r="C174" s="214"/>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0</v>
      </c>
      <c r="E175" s="105">
        <f t="shared" si="30"/>
        <v>0</v>
      </c>
      <c r="F175" s="94" t="str">
        <f t="shared" si="1"/>
        <v>-</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0</v>
      </c>
      <c r="E176" s="105">
        <f t="shared" si="31"/>
        <v>0</v>
      </c>
      <c r="F176" s="94" t="str">
        <f t="shared" si="1"/>
        <v>-</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0</v>
      </c>
      <c r="E177" s="105">
        <f t="shared" si="32"/>
        <v>0</v>
      </c>
      <c r="F177" s="94" t="str">
        <f t="shared" si="1"/>
        <v>-</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5"/>
      <c r="E178" s="245"/>
      <c r="F178" s="94" t="str">
        <f t="shared" si="1"/>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5"/>
      <c r="E179" s="245"/>
      <c r="F179" s="94" t="str">
        <f t="shared" si="1"/>
        <v>-</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5"/>
      <c r="E181" s="245"/>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5"/>
      <c r="E182" s="245"/>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5"/>
      <c r="E183" s="245"/>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5"/>
      <c r="E184" s="245"/>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5"/>
      <c r="E185" s="245"/>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5"/>
      <c r="E186" s="245"/>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5"/>
      <c r="E187" s="245"/>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5"/>
      <c r="E188" s="245"/>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5"/>
      <c r="E189" s="245"/>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5"/>
      <c r="E192" s="245"/>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5"/>
      <c r="E193" s="245"/>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5"/>
      <c r="E194" s="245"/>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5"/>
      <c r="E195" s="245"/>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5"/>
      <c r="E196" s="245"/>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5"/>
      <c r="E197" s="245"/>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5"/>
      <c r="E199" s="245"/>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5"/>
      <c r="E200" s="245"/>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5"/>
      <c r="E201" s="245"/>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5"/>
      <c r="E202" s="245"/>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5"/>
      <c r="E203" s="245"/>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5"/>
      <c r="E204" s="245"/>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5"/>
      <c r="E205" s="245"/>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5"/>
      <c r="E208" s="245"/>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5"/>
      <c r="E209" s="245"/>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5"/>
      <c r="E210" s="245"/>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5"/>
      <c r="E211" s="245"/>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5"/>
      <c r="E212" s="245"/>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5"/>
      <c r="E213" s="245"/>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5"/>
      <c r="E214" s="245"/>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5"/>
      <c r="E215" s="245"/>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5"/>
      <c r="E216" s="245"/>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5"/>
      <c r="E217" s="245"/>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5"/>
      <c r="E218" s="245"/>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5"/>
      <c r="E219" s="245"/>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5"/>
      <c r="E220" s="245"/>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5"/>
      <c r="E221" s="245"/>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5"/>
      <c r="E222" s="245"/>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0" t="s">
        <v>2359</v>
      </c>
      <c r="C223" s="93" t="s">
        <v>2358</v>
      </c>
      <c r="D223" s="245"/>
      <c r="E223" s="245"/>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5"/>
      <c r="E225" s="245"/>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5"/>
      <c r="E226" s="245"/>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5"/>
      <c r="E227" s="245"/>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5"/>
      <c r="E228" s="245"/>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5"/>
      <c r="E229" s="245"/>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5"/>
      <c r="E230" s="245"/>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5"/>
      <c r="E231" s="245"/>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5"/>
      <c r="E232" s="245"/>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5"/>
      <c r="E233" s="245"/>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5"/>
      <c r="E235" s="245"/>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5"/>
      <c r="E236" s="245"/>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0</v>
      </c>
      <c r="E237" s="105">
        <f t="shared" si="41"/>
        <v>0</v>
      </c>
      <c r="F237" s="94" t="str">
        <f t="shared" si="1"/>
        <v>-</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0</v>
      </c>
      <c r="E238" s="105">
        <f t="shared" si="42"/>
        <v>0</v>
      </c>
      <c r="F238" s="94" t="str">
        <f t="shared" si="1"/>
        <v>-</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0</v>
      </c>
      <c r="E239" s="105">
        <f t="shared" si="43"/>
        <v>0</v>
      </c>
      <c r="F239" s="94" t="str">
        <f t="shared" si="1"/>
        <v>-</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5"/>
      <c r="E240" s="245"/>
      <c r="F240" s="94" t="str">
        <f t="shared" si="1"/>
        <v>-</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5"/>
      <c r="E241" s="245"/>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5"/>
      <c r="E243" s="245"/>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5"/>
      <c r="E244" s="245"/>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0</v>
      </c>
      <c r="E245" s="105">
        <f t="shared" si="45"/>
        <v>0</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5"/>
      <c r="E247" s="245"/>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5"/>
      <c r="E248" s="245"/>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5"/>
      <c r="E249" s="245"/>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0</v>
      </c>
      <c r="E250" s="105">
        <f t="shared" si="47"/>
        <v>0</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5"/>
      <c r="E251" s="245"/>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5"/>
      <c r="E252" s="245"/>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5"/>
      <c r="E253" s="245"/>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5"/>
      <c r="E254" s="245"/>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5"/>
      <c r="E255" s="245"/>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5"/>
      <c r="E256" s="245"/>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5"/>
      <c r="E257" s="245"/>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6"/>
      <c r="E260" s="246"/>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44" t="s">
        <v>1293</v>
      </c>
      <c r="B261" s="341"/>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5"/>
      <c r="E262" s="245"/>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5"/>
      <c r="E263" s="245"/>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5"/>
      <c r="E264" s="245"/>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5"/>
      <c r="E265" s="245"/>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5"/>
      <c r="E266" s="245"/>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5"/>
      <c r="E267" s="245"/>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5"/>
      <c r="E268" s="245"/>
      <c r="F268" s="94" t="str">
        <f t="shared" si="50"/>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5"/>
      <c r="E269" s="245"/>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5"/>
      <c r="E270" s="245"/>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5"/>
      <c r="E271" s="245"/>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5"/>
      <c r="E272" s="245"/>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5"/>
      <c r="E273" s="245"/>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5"/>
      <c r="E274" s="245"/>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5"/>
      <c r="E275" s="245"/>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5"/>
      <c r="E276" s="245"/>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5"/>
      <c r="E277" s="245"/>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5"/>
      <c r="E278" s="245"/>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5"/>
      <c r="E279" s="245"/>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5"/>
      <c r="E280" s="245"/>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5"/>
      <c r="E281" s="245"/>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5"/>
      <c r="E282" s="245"/>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5"/>
      <c r="E283" s="245"/>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5"/>
      <c r="E284" s="245"/>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5"/>
      <c r="E285" s="245"/>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5"/>
      <c r="E286" s="245"/>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5"/>
      <c r="E287" s="245"/>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5"/>
      <c r="E288" s="245"/>
      <c r="F288" s="94" t="str">
        <f t="shared" si="50"/>
        <v>-</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5"/>
      <c r="E289" s="245"/>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5"/>
      <c r="E290" s="245"/>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5"/>
      <c r="E291" s="245"/>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5"/>
      <c r="E292" s="245"/>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5"/>
      <c r="E293" s="245"/>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5"/>
      <c r="E294" s="245"/>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0" t="s">
        <v>2492</v>
      </c>
      <c r="C295" s="93" t="s">
        <v>2491</v>
      </c>
      <c r="D295" s="245"/>
      <c r="E295" s="245"/>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0" t="s">
        <v>2494</v>
      </c>
      <c r="C296" s="93" t="s">
        <v>2493</v>
      </c>
      <c r="D296" s="245"/>
      <c r="E296" s="245"/>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0" t="s">
        <v>2496</v>
      </c>
      <c r="C297" s="93" t="s">
        <v>2495</v>
      </c>
      <c r="D297" s="245"/>
      <c r="E297" s="245"/>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0" t="s">
        <v>2497</v>
      </c>
      <c r="C298" s="93" t="s">
        <v>2498</v>
      </c>
      <c r="D298" s="245"/>
      <c r="E298" s="245"/>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0" t="s">
        <v>2499</v>
      </c>
      <c r="C299" s="93" t="s">
        <v>2500</v>
      </c>
      <c r="D299" s="245"/>
      <c r="E299" s="245"/>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0" t="s">
        <v>2501</v>
      </c>
      <c r="C300" s="93" t="s">
        <v>2502</v>
      </c>
      <c r="D300" s="245"/>
      <c r="E300" s="245"/>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0" t="s">
        <v>2503</v>
      </c>
      <c r="C301" s="93" t="s">
        <v>2504</v>
      </c>
      <c r="D301" s="245"/>
      <c r="E301" s="245"/>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0" t="s">
        <v>2505</v>
      </c>
      <c r="C302" s="93" t="s">
        <v>2506</v>
      </c>
      <c r="D302" s="245"/>
      <c r="E302" s="245"/>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0" t="s">
        <v>2508</v>
      </c>
      <c r="C303" s="93" t="s">
        <v>2507</v>
      </c>
      <c r="D303" s="245"/>
      <c r="E303" s="245"/>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0" t="s">
        <v>2509</v>
      </c>
      <c r="C304" s="93" t="s">
        <v>2510</v>
      </c>
      <c r="D304" s="245"/>
      <c r="E304" s="245"/>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0" t="s">
        <v>2511</v>
      </c>
      <c r="C305" s="93" t="s">
        <v>2512</v>
      </c>
      <c r="D305" s="245"/>
      <c r="E305" s="245"/>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0" t="s">
        <v>1952</v>
      </c>
      <c r="C306" s="93" t="s">
        <v>1951</v>
      </c>
      <c r="D306" s="245"/>
      <c r="E306" s="245"/>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0" t="s">
        <v>2513</v>
      </c>
      <c r="C307" s="93" t="s">
        <v>2514</v>
      </c>
      <c r="D307" s="245"/>
      <c r="E307" s="245"/>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0" t="s">
        <v>2515</v>
      </c>
      <c r="C308" s="93" t="s">
        <v>2516</v>
      </c>
      <c r="D308" s="245"/>
      <c r="E308" s="245"/>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0" t="s">
        <v>2518</v>
      </c>
      <c r="C309" s="93" t="s">
        <v>2517</v>
      </c>
      <c r="D309" s="245"/>
      <c r="E309" s="245"/>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0" t="s">
        <v>2519</v>
      </c>
      <c r="C310" s="93" t="s">
        <v>2520</v>
      </c>
      <c r="D310" s="245"/>
      <c r="E310" s="245"/>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0" t="s">
        <v>2521</v>
      </c>
      <c r="C311" s="93" t="s">
        <v>2522</v>
      </c>
      <c r="D311" s="245"/>
      <c r="E311" s="245"/>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0" t="s">
        <v>1954</v>
      </c>
      <c r="C312" s="93" t="s">
        <v>1953</v>
      </c>
      <c r="D312" s="245"/>
      <c r="E312" s="245"/>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0" t="s">
        <v>1955</v>
      </c>
      <c r="C313" s="93" t="s">
        <v>1956</v>
      </c>
      <c r="D313" s="245"/>
      <c r="E313" s="245"/>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0" t="s">
        <v>1958</v>
      </c>
      <c r="C314" s="93" t="s">
        <v>1957</v>
      </c>
      <c r="D314" s="245"/>
      <c r="E314" s="245"/>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0" t="s">
        <v>2523</v>
      </c>
      <c r="C315" s="93" t="s">
        <v>2524</v>
      </c>
      <c r="D315" s="245"/>
      <c r="E315" s="245"/>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0" t="s">
        <v>2525</v>
      </c>
      <c r="C316" s="93" t="s">
        <v>2526</v>
      </c>
      <c r="D316" s="245"/>
      <c r="E316" s="245"/>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0" t="s">
        <v>1963</v>
      </c>
      <c r="C317" s="93" t="s">
        <v>1962</v>
      </c>
      <c r="D317" s="245"/>
      <c r="E317" s="245"/>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0" t="s">
        <v>2527</v>
      </c>
      <c r="C318" s="93" t="s">
        <v>2528</v>
      </c>
      <c r="D318" s="245"/>
      <c r="E318" s="245"/>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0" t="s">
        <v>1964</v>
      </c>
      <c r="C319" s="93" t="s">
        <v>1965</v>
      </c>
      <c r="D319" s="245"/>
      <c r="E319" s="245"/>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0" t="s">
        <v>2529</v>
      </c>
      <c r="C320" s="93" t="s">
        <v>2530</v>
      </c>
      <c r="D320" s="245"/>
      <c r="E320" s="245"/>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0" t="s">
        <v>2531</v>
      </c>
      <c r="C321" s="93" t="s">
        <v>2532</v>
      </c>
      <c r="D321" s="245"/>
      <c r="E321" s="245"/>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4" t="s">
        <v>2533</v>
      </c>
      <c r="C322" s="103" t="s">
        <v>2534</v>
      </c>
      <c r="D322" s="246"/>
      <c r="E322" s="246"/>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5"/>
      <c r="B323" s="235"/>
      <c r="C323" s="216"/>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5"/>
      <c r="B324" s="235"/>
      <c r="C324" s="216"/>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5"/>
      <c r="B325" s="235"/>
      <c r="C325" s="216"/>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5"/>
      <c r="B326" s="235"/>
      <c r="C326" s="216"/>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5"/>
      <c r="B327" s="235"/>
      <c r="C327" s="216"/>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5"/>
      <c r="B328" s="235"/>
      <c r="C328" s="216"/>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5"/>
      <c r="B329" s="235"/>
      <c r="C329" s="216"/>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5"/>
      <c r="B330" s="235"/>
      <c r="C330" s="216"/>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5"/>
      <c r="B331" s="235"/>
      <c r="C331" s="216"/>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5"/>
      <c r="B332" s="235"/>
      <c r="C332" s="216"/>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5"/>
      <c r="B333" s="235"/>
      <c r="C333" s="216"/>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5"/>
      <c r="B334" s="235"/>
      <c r="C334" s="216"/>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5"/>
      <c r="B335" s="235"/>
      <c r="C335" s="216"/>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5"/>
      <c r="B336" s="235"/>
      <c r="C336" s="216"/>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5"/>
      <c r="B337" s="235"/>
      <c r="C337" s="216"/>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5"/>
      <c r="B338" s="235"/>
      <c r="C338" s="216"/>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5"/>
      <c r="B339" s="235"/>
      <c r="C339" s="216"/>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5"/>
      <c r="B340" s="235"/>
      <c r="C340" s="216"/>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5"/>
      <c r="B341" s="235"/>
      <c r="C341" s="216"/>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5"/>
      <c r="B342" s="235"/>
      <c r="C342" s="216"/>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5"/>
      <c r="B343" s="235"/>
      <c r="C343" s="216"/>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5"/>
      <c r="B344" s="235"/>
      <c r="C344" s="216"/>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5"/>
      <c r="B345" s="235"/>
      <c r="C345" s="216"/>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5"/>
      <c r="B346" s="235"/>
      <c r="C346" s="216"/>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5"/>
      <c r="B347" s="235"/>
      <c r="C347" s="216"/>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5"/>
      <c r="B348" s="235"/>
      <c r="C348" s="216"/>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5"/>
      <c r="B349" s="235"/>
      <c r="C349" s="216"/>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5"/>
      <c r="B350" s="235"/>
      <c r="C350" s="216"/>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5"/>
      <c r="B351" s="235"/>
      <c r="C351" s="216"/>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5"/>
      <c r="B352" s="235"/>
      <c r="C352" s="216"/>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5"/>
      <c r="B353" s="235"/>
      <c r="C353" s="216"/>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5"/>
      <c r="B354" s="235"/>
      <c r="C354" s="216"/>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5"/>
      <c r="B355" s="235"/>
      <c r="C355" s="216"/>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5"/>
      <c r="B356" s="235"/>
      <c r="C356" s="216"/>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5"/>
      <c r="B357" s="235"/>
      <c r="C357" s="216"/>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5"/>
      <c r="B358" s="235"/>
      <c r="C358" s="216"/>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5"/>
      <c r="B359" s="235"/>
      <c r="C359" s="216"/>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5"/>
      <c r="B360" s="235"/>
      <c r="C360" s="216"/>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5"/>
      <c r="B361" s="235"/>
      <c r="C361" s="216"/>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5"/>
      <c r="B362" s="235"/>
      <c r="C362" s="216"/>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5"/>
      <c r="B363" s="235"/>
      <c r="C363" s="216"/>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5"/>
      <c r="B364" s="235"/>
      <c r="C364" s="216"/>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5"/>
      <c r="B365" s="235"/>
      <c r="C365" s="216"/>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5"/>
      <c r="B366" s="235"/>
      <c r="C366" s="216"/>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5"/>
      <c r="B367" s="235"/>
      <c r="C367" s="216"/>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5"/>
      <c r="B368" s="235"/>
      <c r="C368" s="216"/>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5"/>
      <c r="B369" s="235"/>
      <c r="C369" s="216"/>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5"/>
      <c r="B370" s="235"/>
      <c r="C370" s="216"/>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5"/>
      <c r="B371" s="235"/>
      <c r="C371" s="216"/>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5"/>
      <c r="B372" s="235"/>
      <c r="C372" s="216"/>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5"/>
      <c r="B373" s="235"/>
      <c r="C373" s="216"/>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5"/>
      <c r="B374" s="235"/>
      <c r="C374" s="216"/>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5"/>
      <c r="B375" s="235"/>
      <c r="C375" s="216"/>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5"/>
      <c r="B376" s="235"/>
      <c r="C376" s="216"/>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5"/>
      <c r="B377" s="235"/>
      <c r="C377" s="216"/>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5"/>
      <c r="B378" s="235"/>
      <c r="C378" s="216"/>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5"/>
      <c r="B379" s="235"/>
      <c r="C379" s="216"/>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5"/>
      <c r="B380" s="235"/>
      <c r="C380" s="216"/>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5"/>
      <c r="B381" s="235"/>
      <c r="C381" s="216"/>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5"/>
      <c r="B382" s="235"/>
      <c r="C382" s="216"/>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5"/>
      <c r="B383" s="235"/>
      <c r="C383" s="216"/>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5"/>
      <c r="B384" s="235"/>
      <c r="C384" s="216"/>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5"/>
      <c r="B385" s="235"/>
      <c r="C385" s="216"/>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5"/>
      <c r="B386" s="235"/>
      <c r="C386" s="216"/>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5"/>
      <c r="B387" s="235"/>
      <c r="C387" s="216"/>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5"/>
      <c r="B388" s="235"/>
      <c r="C388" s="216"/>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5"/>
      <c r="B389" s="235"/>
      <c r="C389" s="216"/>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5"/>
      <c r="B390" s="235"/>
      <c r="C390" s="216"/>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5"/>
      <c r="B391" s="235"/>
      <c r="C391" s="216"/>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5"/>
      <c r="B392" s="235"/>
      <c r="C392" s="216"/>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5"/>
      <c r="B393" s="235"/>
      <c r="C393" s="216"/>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5"/>
      <c r="B394" s="235"/>
      <c r="C394" s="216"/>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5"/>
      <c r="B395" s="235"/>
      <c r="C395" s="216"/>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5"/>
      <c r="B396" s="235"/>
      <c r="C396" s="216"/>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5"/>
      <c r="B397" s="235"/>
      <c r="C397" s="216"/>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5"/>
      <c r="B398" s="235"/>
      <c r="C398" s="216"/>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5"/>
      <c r="B399" s="235"/>
      <c r="C399" s="216"/>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5"/>
      <c r="B400" s="235"/>
      <c r="C400" s="216"/>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5"/>
      <c r="B401" s="235"/>
      <c r="C401" s="216"/>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5"/>
      <c r="B402" s="235"/>
      <c r="C402" s="216"/>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5"/>
      <c r="B403" s="235"/>
      <c r="C403" s="216"/>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5"/>
      <c r="B404" s="235"/>
      <c r="C404" s="216"/>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5"/>
      <c r="B405" s="235"/>
      <c r="C405" s="216"/>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5"/>
      <c r="B406" s="235"/>
      <c r="C406" s="216"/>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5"/>
      <c r="B407" s="235"/>
      <c r="C407" s="216"/>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5"/>
      <c r="B408" s="235"/>
      <c r="C408" s="216"/>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5"/>
      <c r="B409" s="235"/>
      <c r="C409" s="216"/>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5"/>
      <c r="B410" s="235"/>
      <c r="C410" s="216"/>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5"/>
      <c r="B411" s="235"/>
      <c r="C411" s="216"/>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5"/>
      <c r="B412" s="235"/>
      <c r="C412" s="216"/>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5"/>
      <c r="B413" s="235"/>
      <c r="C413" s="216"/>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5"/>
      <c r="B414" s="235"/>
      <c r="C414" s="216"/>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5"/>
      <c r="B415" s="235"/>
      <c r="C415" s="216"/>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5"/>
      <c r="B416" s="235"/>
      <c r="C416" s="216"/>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5"/>
      <c r="B417" s="235"/>
      <c r="C417" s="216"/>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5"/>
      <c r="B418" s="235"/>
      <c r="C418" s="216"/>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5"/>
      <c r="B419" s="235"/>
      <c r="C419" s="216"/>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5"/>
      <c r="B420" s="235"/>
      <c r="C420" s="216"/>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5"/>
      <c r="B421" s="235"/>
      <c r="C421" s="216"/>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5"/>
      <c r="B422" s="235"/>
      <c r="C422" s="216"/>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5"/>
      <c r="B423" s="235"/>
      <c r="C423" s="216"/>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5"/>
      <c r="B424" s="235"/>
      <c r="C424" s="216"/>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5"/>
      <c r="B425" s="235"/>
      <c r="C425" s="216"/>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5"/>
      <c r="B426" s="235"/>
      <c r="C426" s="216"/>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5"/>
      <c r="B427" s="235"/>
      <c r="C427" s="216"/>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5"/>
      <c r="B428" s="235"/>
      <c r="C428" s="216"/>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5"/>
      <c r="B429" s="235"/>
      <c r="C429" s="216"/>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5"/>
      <c r="B430" s="235"/>
      <c r="C430" s="216"/>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5"/>
      <c r="B431" s="235"/>
      <c r="C431" s="216"/>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5"/>
      <c r="B432" s="235"/>
      <c r="C432" s="216"/>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5"/>
      <c r="B433" s="235"/>
      <c r="C433" s="216"/>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5"/>
      <c r="B434" s="235"/>
      <c r="C434" s="216"/>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5"/>
      <c r="B435" s="235"/>
      <c r="C435" s="216"/>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5"/>
      <c r="B436" s="235"/>
      <c r="C436" s="216"/>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5"/>
      <c r="B437" s="235"/>
      <c r="C437" s="216"/>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5"/>
      <c r="B438" s="235"/>
      <c r="C438" s="216"/>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5"/>
      <c r="B439" s="235"/>
      <c r="C439" s="216"/>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5"/>
      <c r="B440" s="235"/>
      <c r="C440" s="216"/>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5"/>
      <c r="B441" s="235"/>
      <c r="C441" s="216"/>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5"/>
      <c r="B442" s="235"/>
      <c r="C442" s="216"/>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5"/>
      <c r="B443" s="235"/>
      <c r="C443" s="216"/>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5"/>
      <c r="B444" s="235"/>
      <c r="C444" s="216"/>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5"/>
      <c r="B445" s="235"/>
      <c r="C445" s="216"/>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5"/>
      <c r="B446" s="235"/>
      <c r="C446" s="216"/>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5"/>
      <c r="B447" s="235"/>
      <c r="C447" s="216"/>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5"/>
      <c r="B448" s="235"/>
      <c r="C448" s="216"/>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5"/>
      <c r="B449" s="235"/>
      <c r="C449" s="216"/>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5"/>
      <c r="B450" s="235"/>
      <c r="C450" s="216"/>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5"/>
      <c r="B451" s="235"/>
      <c r="C451" s="216"/>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5"/>
      <c r="B452" s="235"/>
      <c r="C452" s="216"/>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5"/>
      <c r="B453" s="235"/>
      <c r="C453" s="216"/>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5"/>
      <c r="B454" s="235"/>
      <c r="C454" s="216"/>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5"/>
      <c r="B455" s="235"/>
      <c r="C455" s="216"/>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5"/>
      <c r="B456" s="235"/>
      <c r="C456" s="216"/>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5"/>
      <c r="B457" s="235"/>
      <c r="C457" s="216"/>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5"/>
      <c r="B458" s="235"/>
      <c r="C458" s="216"/>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5"/>
      <c r="B459" s="235"/>
      <c r="C459" s="216"/>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5"/>
      <c r="B460" s="235"/>
      <c r="C460" s="216"/>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5"/>
      <c r="B461" s="235"/>
      <c r="C461" s="216"/>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5"/>
      <c r="B462" s="235"/>
      <c r="C462" s="216"/>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5"/>
      <c r="B463" s="235"/>
      <c r="C463" s="216"/>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5"/>
      <c r="B464" s="235"/>
      <c r="C464" s="216"/>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5"/>
      <c r="B465" s="235"/>
      <c r="C465" s="216"/>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5"/>
      <c r="B466" s="235"/>
      <c r="C466" s="216"/>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5"/>
      <c r="B467" s="235"/>
      <c r="C467" s="216"/>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5"/>
      <c r="B468" s="235"/>
      <c r="C468" s="216"/>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5"/>
      <c r="B469" s="235"/>
      <c r="C469" s="216"/>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5"/>
      <c r="B470" s="235"/>
      <c r="C470" s="216"/>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5"/>
      <c r="B471" s="235"/>
      <c r="C471" s="216"/>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5"/>
      <c r="B472" s="235"/>
      <c r="C472" s="216"/>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5"/>
      <c r="B473" s="235"/>
      <c r="C473" s="216"/>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5"/>
      <c r="B474" s="235"/>
      <c r="C474" s="216"/>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5"/>
      <c r="B475" s="235"/>
      <c r="C475" s="216"/>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5"/>
      <c r="B476" s="235"/>
      <c r="C476" s="216"/>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5"/>
      <c r="B477" s="235"/>
      <c r="C477" s="216"/>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5"/>
      <c r="B478" s="235"/>
      <c r="C478" s="216"/>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5"/>
      <c r="B479" s="235"/>
      <c r="C479" s="216"/>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5"/>
      <c r="B480" s="235"/>
      <c r="C480" s="216"/>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5"/>
      <c r="B481" s="235"/>
      <c r="C481" s="216"/>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5"/>
      <c r="B482" s="235"/>
      <c r="C482" s="216"/>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5"/>
      <c r="B483" s="235"/>
      <c r="C483" s="216"/>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5"/>
      <c r="B484" s="235"/>
      <c r="C484" s="216"/>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5"/>
      <c r="B485" s="235"/>
      <c r="C485" s="216"/>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5"/>
      <c r="B486" s="235"/>
      <c r="C486" s="216"/>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5"/>
      <c r="B487" s="235"/>
      <c r="C487" s="216"/>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5"/>
      <c r="B488" s="235"/>
      <c r="C488" s="216"/>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5"/>
      <c r="B489" s="235"/>
      <c r="C489" s="216"/>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5"/>
      <c r="B490" s="235"/>
      <c r="C490" s="216"/>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5"/>
      <c r="B491" s="235"/>
      <c r="C491" s="216"/>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5"/>
      <c r="B492" s="235"/>
      <c r="C492" s="216"/>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5"/>
      <c r="B493" s="235"/>
      <c r="C493" s="216"/>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5"/>
      <c r="B494" s="235"/>
      <c r="C494" s="216"/>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5"/>
      <c r="B495" s="235"/>
      <c r="C495" s="216"/>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5"/>
      <c r="B496" s="235"/>
      <c r="C496" s="216"/>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5"/>
      <c r="B497" s="235"/>
      <c r="C497" s="216"/>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5"/>
      <c r="B498" s="235"/>
      <c r="C498" s="216"/>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5"/>
      <c r="B499" s="235"/>
      <c r="C499" s="216"/>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5"/>
      <c r="B500" s="235"/>
      <c r="C500" s="216"/>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5"/>
      <c r="B501" s="235"/>
      <c r="C501" s="216"/>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5"/>
      <c r="B502" s="235"/>
      <c r="C502" s="216"/>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5"/>
      <c r="B503" s="235"/>
      <c r="C503" s="216"/>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5"/>
      <c r="B504" s="235"/>
      <c r="C504" s="216"/>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5"/>
      <c r="B505" s="235"/>
      <c r="C505" s="216"/>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5"/>
      <c r="B506" s="235"/>
      <c r="C506" s="216"/>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5"/>
      <c r="B507" s="235"/>
      <c r="C507" s="216"/>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5"/>
      <c r="B508" s="235"/>
      <c r="C508" s="216"/>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5"/>
      <c r="B509" s="235"/>
      <c r="C509" s="216"/>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5"/>
      <c r="B510" s="235"/>
      <c r="C510" s="216"/>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5"/>
      <c r="B511" s="235"/>
      <c r="C511" s="216"/>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5"/>
      <c r="B512" s="235"/>
      <c r="C512" s="216"/>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5"/>
      <c r="B513" s="235"/>
      <c r="C513" s="216"/>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5"/>
      <c r="B514" s="235"/>
      <c r="C514" s="216"/>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5"/>
      <c r="B515" s="235"/>
      <c r="C515" s="216"/>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5"/>
      <c r="B516" s="235"/>
      <c r="C516" s="216"/>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5"/>
      <c r="B517" s="235"/>
      <c r="C517" s="216"/>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5"/>
      <c r="B518" s="235"/>
      <c r="C518" s="216"/>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5"/>
      <c r="B519" s="235"/>
      <c r="C519" s="216"/>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5"/>
      <c r="B520" s="235"/>
      <c r="C520" s="216"/>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292" t="s">
        <v>47</v>
      </c>
      <c r="B1" s="294"/>
      <c r="C1" s="292" t="s">
        <v>34</v>
      </c>
      <c r="D1" s="295"/>
      <c r="E1" s="293" t="s">
        <v>49</v>
      </c>
      <c r="F1" s="296"/>
    </row>
    <row r="2" spans="1:25" ht="50.1" customHeight="1" x14ac:dyDescent="0.2">
      <c r="A2" s="345" t="s">
        <v>2535</v>
      </c>
      <c r="B2" s="346"/>
      <c r="C2" s="346"/>
      <c r="D2" s="346"/>
      <c r="E2" s="346"/>
      <c r="F2" s="346"/>
      <c r="G2" s="50"/>
      <c r="H2" s="50"/>
      <c r="I2" s="50"/>
      <c r="J2" s="50"/>
      <c r="K2" s="50"/>
      <c r="L2" s="50"/>
      <c r="M2" s="50"/>
      <c r="N2" s="50"/>
      <c r="O2" s="50"/>
      <c r="P2" s="50"/>
      <c r="Q2" s="50"/>
      <c r="R2" s="50"/>
      <c r="S2" s="50"/>
      <c r="T2" s="50"/>
      <c r="U2" s="50"/>
      <c r="V2" s="50"/>
      <c r="W2" s="50"/>
      <c r="X2" s="50"/>
      <c r="Y2" s="50"/>
    </row>
    <row r="3" spans="1:25" s="222" customFormat="1" ht="48" x14ac:dyDescent="0.2">
      <c r="A3" s="273" t="s">
        <v>2536</v>
      </c>
      <c r="B3" s="274" t="s">
        <v>40</v>
      </c>
      <c r="C3" s="275" t="s">
        <v>41</v>
      </c>
      <c r="D3" s="274" t="s">
        <v>52</v>
      </c>
      <c r="E3" s="274" t="s">
        <v>53</v>
      </c>
      <c r="F3" s="66" t="s">
        <v>54</v>
      </c>
      <c r="G3" s="223"/>
      <c r="H3" s="223"/>
      <c r="I3" s="223"/>
      <c r="J3" s="223"/>
      <c r="K3" s="223"/>
      <c r="L3" s="223"/>
      <c r="M3" s="223"/>
      <c r="N3" s="223"/>
      <c r="O3" s="223"/>
      <c r="P3" s="223"/>
      <c r="Q3" s="223"/>
      <c r="R3" s="223"/>
      <c r="S3" s="223"/>
      <c r="T3" s="223"/>
      <c r="U3" s="223"/>
      <c r="V3" s="223"/>
      <c r="W3" s="223"/>
      <c r="X3" s="223"/>
      <c r="Y3" s="223"/>
    </row>
    <row r="4" spans="1:25" s="222" customFormat="1" ht="12" customHeight="1" x14ac:dyDescent="0.2">
      <c r="A4" s="276">
        <v>1</v>
      </c>
      <c r="B4" s="277">
        <v>2</v>
      </c>
      <c r="C4" s="278" t="s">
        <v>55</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7" t="s">
        <v>1973</v>
      </c>
      <c r="B5" s="190" t="s">
        <v>2537</v>
      </c>
      <c r="C5" s="182"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1" t="s">
        <v>2538</v>
      </c>
      <c r="C6" s="183"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3" t="s">
        <v>2539</v>
      </c>
      <c r="D7" s="247"/>
      <c r="E7" s="247"/>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3" t="s">
        <v>2541</v>
      </c>
      <c r="D8" s="247"/>
      <c r="E8" s="247"/>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3" t="s">
        <v>2543</v>
      </c>
      <c r="D9" s="247"/>
      <c r="E9" s="247"/>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3"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3" t="s">
        <v>2546</v>
      </c>
      <c r="D11" s="247"/>
      <c r="E11" s="247"/>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3" t="s">
        <v>2548</v>
      </c>
      <c r="D12" s="247"/>
      <c r="E12" s="247"/>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3"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3" t="s">
        <v>2552</v>
      </c>
      <c r="D14" s="247"/>
      <c r="E14" s="247"/>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3" t="s">
        <v>2554</v>
      </c>
      <c r="D15" s="247"/>
      <c r="E15" s="247"/>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3" t="s">
        <v>2556</v>
      </c>
      <c r="D16" s="247"/>
      <c r="E16" s="247"/>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3" t="s">
        <v>2558</v>
      </c>
      <c r="D17" s="247"/>
      <c r="E17" s="247"/>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3" t="s">
        <v>2560</v>
      </c>
      <c r="D18" s="247"/>
      <c r="E18" s="247"/>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3" t="s">
        <v>2562</v>
      </c>
      <c r="D19" s="247"/>
      <c r="E19" s="247"/>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3" t="s">
        <v>2564</v>
      </c>
      <c r="D20" s="247"/>
      <c r="E20" s="247"/>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3" t="s">
        <v>2566</v>
      </c>
      <c r="D21" s="247"/>
      <c r="E21" s="247"/>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3"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3" t="s">
        <v>2569</v>
      </c>
      <c r="D23" s="247"/>
      <c r="E23" s="247"/>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3" t="s">
        <v>2571</v>
      </c>
      <c r="D24" s="247"/>
      <c r="E24" s="247"/>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3" t="s">
        <v>2573</v>
      </c>
      <c r="D25" s="247"/>
      <c r="E25" s="247"/>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3" t="s">
        <v>2575</v>
      </c>
      <c r="D26" s="247"/>
      <c r="E26" s="247"/>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3" t="s">
        <v>2577</v>
      </c>
      <c r="D27" s="247"/>
      <c r="E27" s="247"/>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3"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3" t="s">
        <v>2580</v>
      </c>
      <c r="D29" s="247"/>
      <c r="E29" s="247"/>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3" t="s">
        <v>2582</v>
      </c>
      <c r="D30" s="247"/>
      <c r="E30" s="247"/>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3" t="s">
        <v>2584</v>
      </c>
      <c r="D31" s="247"/>
      <c r="E31" s="247"/>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3" t="s">
        <v>2586</v>
      </c>
      <c r="D32" s="247"/>
      <c r="E32" s="247"/>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3" t="s">
        <v>2588</v>
      </c>
      <c r="D33" s="247"/>
      <c r="E33" s="247"/>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3" t="s">
        <v>2590</v>
      </c>
      <c r="D34" s="247"/>
      <c r="E34" s="247"/>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3"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3"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3" t="s">
        <v>2594</v>
      </c>
      <c r="D37" s="247"/>
      <c r="E37" s="247"/>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3" t="s">
        <v>2596</v>
      </c>
      <c r="D38" s="247"/>
      <c r="E38" s="247"/>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3"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3" t="s">
        <v>2599</v>
      </c>
      <c r="D40" s="247"/>
      <c r="E40" s="247"/>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3" t="s">
        <v>2601</v>
      </c>
      <c r="D41" s="247"/>
      <c r="E41" s="247"/>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3" t="s">
        <v>2603</v>
      </c>
      <c r="D42" s="247"/>
      <c r="E42" s="247"/>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3"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3" t="s">
        <v>2607</v>
      </c>
      <c r="D44" s="247"/>
      <c r="E44" s="247"/>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3" t="s">
        <v>2609</v>
      </c>
      <c r="D45" s="247"/>
      <c r="E45" s="247"/>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3" t="s">
        <v>2611</v>
      </c>
      <c r="D46" s="247"/>
      <c r="E46" s="247"/>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3" t="s">
        <v>2613</v>
      </c>
      <c r="D47" s="247"/>
      <c r="E47" s="247"/>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3" t="s">
        <v>2615</v>
      </c>
      <c r="D48" s="247"/>
      <c r="E48" s="247"/>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3" t="s">
        <v>2617</v>
      </c>
      <c r="D49" s="247"/>
      <c r="E49" s="247"/>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3"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3" t="s">
        <v>2621</v>
      </c>
      <c r="D51" s="247"/>
      <c r="E51" s="247"/>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3" t="s">
        <v>2623</v>
      </c>
      <c r="D52" s="247"/>
      <c r="E52" s="247"/>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3" t="s">
        <v>2625</v>
      </c>
      <c r="D53" s="247"/>
      <c r="E53" s="247"/>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3"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3" t="s">
        <v>2629</v>
      </c>
      <c r="D55" s="247"/>
      <c r="E55" s="247"/>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3" t="s">
        <v>2631</v>
      </c>
      <c r="D56" s="247"/>
      <c r="E56" s="247"/>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3" t="s">
        <v>2633</v>
      </c>
      <c r="D57" s="247"/>
      <c r="E57" s="247"/>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3" t="s">
        <v>2635</v>
      </c>
      <c r="D58" s="247"/>
      <c r="E58" s="247"/>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3" t="s">
        <v>2637</v>
      </c>
      <c r="D59" s="247"/>
      <c r="E59" s="247"/>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3" t="s">
        <v>2639</v>
      </c>
      <c r="D60" s="247"/>
      <c r="E60" s="247"/>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3"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3" t="s">
        <v>2643</v>
      </c>
      <c r="D62" s="247"/>
      <c r="E62" s="247"/>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3" t="s">
        <v>2645</v>
      </c>
      <c r="D63" s="247"/>
      <c r="E63" s="247"/>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3" t="s">
        <v>2647</v>
      </c>
      <c r="D64" s="247"/>
      <c r="E64" s="247"/>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3" t="s">
        <v>2649</v>
      </c>
      <c r="D65" s="247"/>
      <c r="E65" s="247"/>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3"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3" t="s">
        <v>2653</v>
      </c>
      <c r="D67" s="247"/>
      <c r="E67" s="247"/>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3" t="s">
        <v>2655</v>
      </c>
      <c r="D68" s="247"/>
      <c r="E68" s="247"/>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3" t="s">
        <v>2657</v>
      </c>
      <c r="D69" s="247"/>
      <c r="E69" s="247"/>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3" t="s">
        <v>2659</v>
      </c>
      <c r="D70" s="247"/>
      <c r="E70" s="247"/>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3" t="s">
        <v>2661</v>
      </c>
      <c r="D71" s="247"/>
      <c r="E71" s="247"/>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3" t="s">
        <v>2663</v>
      </c>
      <c r="D72" s="247"/>
      <c r="E72" s="247"/>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3" t="s">
        <v>2665</v>
      </c>
      <c r="D73" s="247"/>
      <c r="E73" s="247"/>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3" t="s">
        <v>2044</v>
      </c>
      <c r="D74" s="247"/>
      <c r="E74" s="247"/>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3"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3" t="s">
        <v>2048</v>
      </c>
      <c r="D76" s="247"/>
      <c r="E76" s="247"/>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3" t="s">
        <v>2050</v>
      </c>
      <c r="D77" s="247"/>
      <c r="E77" s="247"/>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3" t="s">
        <v>2052</v>
      </c>
      <c r="D78" s="247"/>
      <c r="E78" s="247"/>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3" t="s">
        <v>2054</v>
      </c>
      <c r="D79" s="247"/>
      <c r="E79" s="247"/>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3" t="s">
        <v>2056</v>
      </c>
      <c r="D80" s="247"/>
      <c r="E80" s="247"/>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3" t="s">
        <v>2058</v>
      </c>
      <c r="D81" s="247"/>
      <c r="E81" s="247"/>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3"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3" t="s">
        <v>2062</v>
      </c>
      <c r="D83" s="247"/>
      <c r="E83" s="247"/>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3" t="s">
        <v>2064</v>
      </c>
      <c r="D84" s="247"/>
      <c r="E84" s="247"/>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3" t="s">
        <v>2066</v>
      </c>
      <c r="D85" s="247"/>
      <c r="E85" s="247"/>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3" t="s">
        <v>2068</v>
      </c>
      <c r="D86" s="247"/>
      <c r="E86" s="247"/>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3" t="s">
        <v>2680</v>
      </c>
      <c r="D87" s="247"/>
      <c r="E87" s="247"/>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3" t="s">
        <v>2682</v>
      </c>
      <c r="D88" s="247"/>
      <c r="E88" s="247"/>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3"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3"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3" t="s">
        <v>2688</v>
      </c>
      <c r="D91" s="247"/>
      <c r="E91" s="247"/>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3" t="s">
        <v>2689</v>
      </c>
      <c r="D92" s="247"/>
      <c r="E92" s="247"/>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3" t="s">
        <v>2691</v>
      </c>
      <c r="D93" s="247"/>
      <c r="E93" s="247"/>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3"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3" t="s">
        <v>2695</v>
      </c>
      <c r="D95" s="247"/>
      <c r="E95" s="247"/>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3" t="s">
        <v>2697</v>
      </c>
      <c r="D96" s="247"/>
      <c r="E96" s="247"/>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3" t="s">
        <v>2699</v>
      </c>
      <c r="D97" s="247"/>
      <c r="E97" s="247"/>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3" t="s">
        <v>2701</v>
      </c>
      <c r="D98" s="247"/>
      <c r="E98" s="247"/>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3"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3" t="s">
        <v>2705</v>
      </c>
      <c r="D100" s="247"/>
      <c r="E100" s="247"/>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3" t="s">
        <v>2707</v>
      </c>
      <c r="D101" s="247"/>
      <c r="E101" s="247"/>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3" t="s">
        <v>2709</v>
      </c>
      <c r="D102" s="247"/>
      <c r="E102" s="247"/>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3" t="s">
        <v>2711</v>
      </c>
      <c r="D103" s="247"/>
      <c r="E103" s="247"/>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3" t="s">
        <v>2713</v>
      </c>
      <c r="D104" s="247"/>
      <c r="E104" s="247"/>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3" t="s">
        <v>2715</v>
      </c>
      <c r="D105" s="247"/>
      <c r="E105" s="247"/>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3" t="s">
        <v>2717</v>
      </c>
      <c r="D106" s="247"/>
      <c r="E106" s="247"/>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3"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3" t="s">
        <v>2721</v>
      </c>
      <c r="D108" s="247"/>
      <c r="E108" s="247"/>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3" t="s">
        <v>2723</v>
      </c>
      <c r="D109" s="247"/>
      <c r="E109" s="247"/>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3" t="s">
        <v>2725</v>
      </c>
      <c r="D110" s="247"/>
      <c r="E110" s="247"/>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3" t="s">
        <v>2727</v>
      </c>
      <c r="D111" s="247"/>
      <c r="E111" s="247"/>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3" t="s">
        <v>2729</v>
      </c>
      <c r="D112" s="247"/>
      <c r="E112" s="247"/>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3" t="s">
        <v>2731</v>
      </c>
      <c r="D113" s="247"/>
      <c r="E113" s="247"/>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3" t="s">
        <v>2733</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3" t="s">
        <v>2735</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3" t="s">
        <v>2737</v>
      </c>
      <c r="D116" s="247"/>
      <c r="E116" s="247"/>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3" t="s">
        <v>2739</v>
      </c>
      <c r="D117" s="247"/>
      <c r="E117" s="247"/>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3"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3" t="s">
        <v>2743</v>
      </c>
      <c r="D119" s="247"/>
      <c r="E119" s="247"/>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3" t="s">
        <v>2745</v>
      </c>
      <c r="D120" s="247"/>
      <c r="E120" s="247"/>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3" t="s">
        <v>2747</v>
      </c>
      <c r="D121" s="247"/>
      <c r="E121" s="247"/>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3"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3" t="s">
        <v>2751</v>
      </c>
      <c r="D123" s="247"/>
      <c r="E123" s="247"/>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3" t="s">
        <v>2753</v>
      </c>
      <c r="D124" s="247"/>
      <c r="E124" s="247"/>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3" t="s">
        <v>2755</v>
      </c>
      <c r="D125" s="247"/>
      <c r="E125" s="247"/>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3" t="s">
        <v>2757</v>
      </c>
      <c r="D126" s="247"/>
      <c r="E126" s="247"/>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3" t="s">
        <v>2759</v>
      </c>
      <c r="D127" s="247"/>
      <c r="E127" s="247"/>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3" t="s">
        <v>2761</v>
      </c>
      <c r="D128" s="247"/>
      <c r="E128" s="247"/>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3"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3"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3" t="s">
        <v>2767</v>
      </c>
      <c r="D131" s="247"/>
      <c r="E131" s="247"/>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3" t="s">
        <v>2769</v>
      </c>
      <c r="D132" s="247"/>
      <c r="E132" s="247"/>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3" t="s">
        <v>2771</v>
      </c>
      <c r="D133" s="247"/>
      <c r="E133" s="247"/>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3" t="s">
        <v>2773</v>
      </c>
      <c r="D134" s="247"/>
      <c r="E134" s="247"/>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3" t="s">
        <v>2775</v>
      </c>
      <c r="D135" s="247"/>
      <c r="E135" s="247"/>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3" t="s">
        <v>2777</v>
      </c>
      <c r="D136" s="247"/>
      <c r="E136" s="247"/>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3" t="s">
        <v>2779</v>
      </c>
      <c r="D137" s="247"/>
      <c r="E137" s="247"/>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1" t="s">
        <v>2781</v>
      </c>
      <c r="C138" s="183" t="s">
        <v>2780</v>
      </c>
      <c r="D138" s="247"/>
      <c r="E138" s="247"/>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3" t="s">
        <v>2782</v>
      </c>
      <c r="D139" s="247"/>
      <c r="E139" s="247"/>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3" t="s">
        <v>2784</v>
      </c>
      <c r="D140" s="247"/>
      <c r="E140" s="247"/>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1" t="s">
        <v>2786</v>
      </c>
      <c r="C141" s="184" t="s">
        <v>2787</v>
      </c>
      <c r="D141" s="107">
        <f t="shared" ref="D141:E141" si="28">D5+D22+D28+D35+D75+D82+D89+D107+D114+D129</f>
        <v>0</v>
      </c>
      <c r="E141" s="107">
        <f t="shared" si="28"/>
        <v>0</v>
      </c>
      <c r="F141" s="83" t="str">
        <f t="shared" si="1"/>
        <v>-</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8"/>
      <c r="B142" s="211"/>
      <c r="C142" s="212"/>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8"/>
      <c r="B143" s="211"/>
      <c r="C143" s="212"/>
      <c r="D143" s="347"/>
      <c r="E143" s="348"/>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8"/>
      <c r="B144" s="211"/>
      <c r="C144" s="212"/>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8"/>
      <c r="B145" s="211"/>
      <c r="C145" s="212"/>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8"/>
      <c r="B146" s="211"/>
      <c r="C146" s="212"/>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8"/>
      <c r="B147" s="211"/>
      <c r="C147" s="212"/>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8"/>
      <c r="B148" s="211"/>
      <c r="C148" s="212"/>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8"/>
      <c r="B149" s="211"/>
      <c r="C149" s="212"/>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8"/>
      <c r="B150" s="211"/>
      <c r="C150" s="212"/>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8"/>
      <c r="B151" s="211"/>
      <c r="C151" s="212"/>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8"/>
      <c r="B152" s="211"/>
      <c r="C152" s="212"/>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8"/>
      <c r="B153" s="211"/>
      <c r="C153" s="212"/>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8"/>
      <c r="B154" s="211"/>
      <c r="C154" s="212"/>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8"/>
      <c r="B155" s="211"/>
      <c r="C155" s="212"/>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8"/>
      <c r="B156" s="211"/>
      <c r="C156" s="212"/>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8"/>
      <c r="B157" s="211"/>
      <c r="C157" s="212"/>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8"/>
      <c r="B158" s="211"/>
      <c r="C158" s="212"/>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8"/>
      <c r="B159" s="211"/>
      <c r="C159" s="212"/>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8"/>
      <c r="B160" s="211"/>
      <c r="C160" s="212"/>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8"/>
      <c r="B161" s="211"/>
      <c r="C161" s="212"/>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8"/>
      <c r="B162" s="211"/>
      <c r="C162" s="212"/>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8"/>
      <c r="B163" s="211"/>
      <c r="C163" s="212"/>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8"/>
      <c r="B164" s="211"/>
      <c r="C164" s="212"/>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8"/>
      <c r="B165" s="211"/>
      <c r="C165" s="212"/>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8"/>
      <c r="B166" s="211"/>
      <c r="C166" s="212"/>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8"/>
      <c r="B167" s="211"/>
      <c r="C167" s="212"/>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8"/>
      <c r="B168" s="211"/>
      <c r="C168" s="212"/>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8"/>
      <c r="B169" s="211"/>
      <c r="C169" s="212"/>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8"/>
      <c r="B170" s="211"/>
      <c r="C170" s="212"/>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8"/>
      <c r="B171" s="211"/>
      <c r="C171" s="212"/>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8"/>
      <c r="B172" s="211"/>
      <c r="C172" s="212"/>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8"/>
      <c r="B173" s="211"/>
      <c r="C173" s="212"/>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8"/>
      <c r="B174" s="211"/>
      <c r="C174" s="212"/>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8"/>
      <c r="B175" s="211"/>
      <c r="C175" s="212"/>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8"/>
      <c r="B176" s="211"/>
      <c r="C176" s="212"/>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8"/>
      <c r="B177" s="211"/>
      <c r="C177" s="212"/>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8"/>
      <c r="B178" s="211"/>
      <c r="C178" s="212"/>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8"/>
      <c r="B179" s="211"/>
      <c r="C179" s="212"/>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8"/>
      <c r="B180" s="211"/>
      <c r="C180" s="212"/>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8"/>
      <c r="B181" s="211"/>
      <c r="C181" s="212"/>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8"/>
      <c r="B182" s="211"/>
      <c r="C182" s="212"/>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8"/>
      <c r="B183" s="211"/>
      <c r="C183" s="212"/>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8"/>
      <c r="B184" s="211"/>
      <c r="C184" s="212"/>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8"/>
      <c r="B185" s="211"/>
      <c r="C185" s="212"/>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8"/>
      <c r="B186" s="211"/>
      <c r="C186" s="212"/>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8"/>
      <c r="B187" s="211"/>
      <c r="C187" s="212"/>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8"/>
      <c r="B188" s="211"/>
      <c r="C188" s="212"/>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8"/>
      <c r="B189" s="211"/>
      <c r="C189" s="212"/>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8"/>
      <c r="B190" s="211"/>
      <c r="C190" s="212"/>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8"/>
      <c r="B191" s="211"/>
      <c r="C191" s="212"/>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8"/>
      <c r="B192" s="211"/>
      <c r="C192" s="212"/>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8"/>
      <c r="B193" s="211"/>
      <c r="C193" s="212"/>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8"/>
      <c r="B194" s="211"/>
      <c r="C194" s="212"/>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8"/>
      <c r="B195" s="211"/>
      <c r="C195" s="212"/>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8"/>
      <c r="B196" s="211"/>
      <c r="C196" s="212"/>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8"/>
      <c r="B197" s="211"/>
      <c r="C197" s="212"/>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8"/>
      <c r="B198" s="211"/>
      <c r="C198" s="212"/>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8"/>
      <c r="B199" s="211"/>
      <c r="C199" s="212"/>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8"/>
      <c r="B200" s="211"/>
      <c r="C200" s="212"/>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8"/>
      <c r="B201" s="211"/>
      <c r="C201" s="212"/>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8"/>
      <c r="B202" s="211"/>
      <c r="C202" s="212"/>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8"/>
      <c r="B203" s="211"/>
      <c r="C203" s="212"/>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8"/>
      <c r="B204" s="211"/>
      <c r="C204" s="212"/>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8"/>
      <c r="B205" s="211"/>
      <c r="C205" s="212"/>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8"/>
      <c r="B206" s="211"/>
      <c r="C206" s="212"/>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8"/>
      <c r="B207" s="211"/>
      <c r="C207" s="212"/>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8"/>
      <c r="B208" s="211"/>
      <c r="C208" s="212"/>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8"/>
      <c r="B209" s="211"/>
      <c r="C209" s="212"/>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8"/>
      <c r="B210" s="211"/>
      <c r="C210" s="212"/>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8"/>
      <c r="B211" s="211"/>
      <c r="C211" s="212"/>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8"/>
      <c r="B212" s="211"/>
      <c r="C212" s="212"/>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8"/>
      <c r="B213" s="211"/>
      <c r="C213" s="212"/>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8"/>
      <c r="B214" s="211"/>
      <c r="C214" s="212"/>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8"/>
      <c r="B215" s="211"/>
      <c r="C215" s="212"/>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8"/>
      <c r="B216" s="211"/>
      <c r="C216" s="212"/>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8"/>
      <c r="B217" s="211"/>
      <c r="C217" s="212"/>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8"/>
      <c r="B218" s="211"/>
      <c r="C218" s="212"/>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8"/>
      <c r="B219" s="211"/>
      <c r="C219" s="212"/>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8"/>
      <c r="B220" s="211"/>
      <c r="C220" s="212"/>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8"/>
      <c r="B221" s="211"/>
      <c r="C221" s="212"/>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8"/>
      <c r="B222" s="211"/>
      <c r="C222" s="212"/>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8"/>
      <c r="B223" s="211"/>
      <c r="C223" s="212"/>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8"/>
      <c r="B224" s="211"/>
      <c r="C224" s="212"/>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8"/>
      <c r="B225" s="211"/>
      <c r="C225" s="212"/>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8"/>
      <c r="B226" s="211"/>
      <c r="C226" s="212"/>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8"/>
      <c r="B227" s="211"/>
      <c r="C227" s="212"/>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8"/>
      <c r="B228" s="211"/>
      <c r="C228" s="212"/>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8"/>
      <c r="B229" s="211"/>
      <c r="C229" s="212"/>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8"/>
      <c r="B230" s="211"/>
      <c r="C230" s="212"/>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8"/>
      <c r="B231" s="211"/>
      <c r="C231" s="212"/>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8"/>
      <c r="B232" s="211"/>
      <c r="C232" s="212"/>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8"/>
      <c r="B233" s="211"/>
      <c r="C233" s="212"/>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8"/>
      <c r="B234" s="211"/>
      <c r="C234" s="212"/>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8"/>
      <c r="B235" s="211"/>
      <c r="C235" s="212"/>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8"/>
      <c r="B236" s="211"/>
      <c r="C236" s="212"/>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8"/>
      <c r="B237" s="211"/>
      <c r="C237" s="212"/>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8"/>
      <c r="B238" s="211"/>
      <c r="C238" s="212"/>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8"/>
      <c r="B239" s="211"/>
      <c r="C239" s="212"/>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8"/>
      <c r="B240" s="211"/>
      <c r="C240" s="212"/>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8"/>
      <c r="B241" s="211"/>
      <c r="C241" s="212"/>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8"/>
      <c r="B242" s="211"/>
      <c r="C242" s="212"/>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8"/>
      <c r="B243" s="211"/>
      <c r="C243" s="212"/>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8"/>
      <c r="B244" s="211"/>
      <c r="C244" s="212"/>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8"/>
      <c r="B245" s="211"/>
      <c r="C245" s="212"/>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8"/>
      <c r="B246" s="211"/>
      <c r="C246" s="212"/>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8"/>
      <c r="B247" s="211"/>
      <c r="C247" s="212"/>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8"/>
      <c r="B248" s="211"/>
      <c r="C248" s="212"/>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8"/>
      <c r="B249" s="211"/>
      <c r="C249" s="212"/>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8"/>
      <c r="B250" s="211"/>
      <c r="C250" s="212"/>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8"/>
      <c r="B251" s="211"/>
      <c r="C251" s="212"/>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8"/>
      <c r="B252" s="211"/>
      <c r="C252" s="212"/>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8"/>
      <c r="B253" s="211"/>
      <c r="C253" s="212"/>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8"/>
      <c r="B254" s="211"/>
      <c r="C254" s="212"/>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8"/>
      <c r="B255" s="211"/>
      <c r="C255" s="212"/>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8"/>
      <c r="B256" s="211"/>
      <c r="C256" s="212"/>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8"/>
      <c r="B257" s="211"/>
      <c r="C257" s="212"/>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8"/>
      <c r="B258" s="211"/>
      <c r="C258" s="212"/>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8"/>
      <c r="B259" s="211"/>
      <c r="C259" s="212"/>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8"/>
      <c r="B260" s="211"/>
      <c r="C260" s="212"/>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8"/>
      <c r="B261" s="211"/>
      <c r="C261" s="212"/>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8"/>
      <c r="B262" s="211"/>
      <c r="C262" s="212"/>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8"/>
      <c r="B263" s="211"/>
      <c r="C263" s="212"/>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8"/>
      <c r="B264" s="211"/>
      <c r="C264" s="212"/>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8"/>
      <c r="B265" s="211"/>
      <c r="C265" s="212"/>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8"/>
      <c r="B266" s="211"/>
      <c r="C266" s="212"/>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8"/>
      <c r="B267" s="211"/>
      <c r="C267" s="212"/>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8"/>
      <c r="B268" s="211"/>
      <c r="C268" s="212"/>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8"/>
      <c r="B269" s="211"/>
      <c r="C269" s="212"/>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8"/>
      <c r="B270" s="211"/>
      <c r="C270" s="212"/>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8"/>
      <c r="B271" s="211"/>
      <c r="C271" s="212"/>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8"/>
      <c r="B272" s="211"/>
      <c r="C272" s="212"/>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8"/>
      <c r="B273" s="211"/>
      <c r="C273" s="212"/>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8"/>
      <c r="B274" s="211"/>
      <c r="C274" s="212"/>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8"/>
      <c r="B275" s="211"/>
      <c r="C275" s="212"/>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8"/>
      <c r="B276" s="211"/>
      <c r="C276" s="212"/>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8"/>
      <c r="B277" s="211"/>
      <c r="C277" s="212"/>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8"/>
      <c r="B278" s="211"/>
      <c r="C278" s="212"/>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8"/>
      <c r="B279" s="211"/>
      <c r="C279" s="212"/>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8"/>
      <c r="B280" s="211"/>
      <c r="C280" s="212"/>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8"/>
      <c r="B281" s="211"/>
      <c r="C281" s="212"/>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8"/>
      <c r="B282" s="211"/>
      <c r="C282" s="212"/>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8"/>
      <c r="B283" s="211"/>
      <c r="C283" s="212"/>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8"/>
      <c r="B284" s="211"/>
      <c r="C284" s="212"/>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8"/>
      <c r="B285" s="211"/>
      <c r="C285" s="212"/>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8"/>
      <c r="B286" s="211"/>
      <c r="C286" s="212"/>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8"/>
      <c r="B287" s="211"/>
      <c r="C287" s="212"/>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8"/>
      <c r="B288" s="211"/>
      <c r="C288" s="212"/>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8"/>
      <c r="B289" s="211"/>
      <c r="C289" s="212"/>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8"/>
      <c r="B290" s="211"/>
      <c r="C290" s="212"/>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8"/>
      <c r="B291" s="211"/>
      <c r="C291" s="212"/>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8"/>
      <c r="B292" s="211"/>
      <c r="C292" s="212"/>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8"/>
      <c r="B293" s="211"/>
      <c r="C293" s="212"/>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8"/>
      <c r="B294" s="211"/>
      <c r="C294" s="212"/>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8"/>
      <c r="B295" s="211"/>
      <c r="C295" s="212"/>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8"/>
      <c r="B296" s="211"/>
      <c r="C296" s="212"/>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8"/>
      <c r="B297" s="211"/>
      <c r="C297" s="212"/>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8"/>
      <c r="B298" s="211"/>
      <c r="C298" s="212"/>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8"/>
      <c r="B299" s="211"/>
      <c r="C299" s="212"/>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8"/>
      <c r="B300" s="211"/>
      <c r="C300" s="212"/>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8"/>
      <c r="B301" s="211"/>
      <c r="C301" s="212"/>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8"/>
      <c r="B302" s="211"/>
      <c r="C302" s="212"/>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8"/>
      <c r="B303" s="211"/>
      <c r="C303" s="212"/>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8"/>
      <c r="B304" s="211"/>
      <c r="C304" s="212"/>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8"/>
      <c r="B305" s="211"/>
      <c r="C305" s="212"/>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8"/>
      <c r="B306" s="211"/>
      <c r="C306" s="212"/>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8"/>
      <c r="B307" s="211"/>
      <c r="C307" s="212"/>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8"/>
      <c r="B308" s="211"/>
      <c r="C308" s="212"/>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8"/>
      <c r="B309" s="211"/>
      <c r="C309" s="212"/>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8"/>
      <c r="B310" s="211"/>
      <c r="C310" s="212"/>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8"/>
      <c r="B311" s="211"/>
      <c r="C311" s="212"/>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8"/>
      <c r="B312" s="211"/>
      <c r="C312" s="212"/>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8"/>
      <c r="B313" s="211"/>
      <c r="C313" s="212"/>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8"/>
      <c r="B314" s="211"/>
      <c r="C314" s="212"/>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8"/>
      <c r="B315" s="211"/>
      <c r="C315" s="212"/>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8"/>
      <c r="B316" s="211"/>
      <c r="C316" s="212"/>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8"/>
      <c r="B317" s="211"/>
      <c r="C317" s="212"/>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8"/>
      <c r="B318" s="211"/>
      <c r="C318" s="212"/>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8"/>
      <c r="B319" s="211"/>
      <c r="C319" s="212"/>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8"/>
      <c r="B320" s="211"/>
      <c r="C320" s="212"/>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8"/>
      <c r="B321" s="211"/>
      <c r="C321" s="212"/>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8"/>
      <c r="B322" s="211"/>
      <c r="C322" s="212"/>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8"/>
      <c r="B323" s="211"/>
      <c r="C323" s="212"/>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8"/>
      <c r="B324" s="211"/>
      <c r="C324" s="212"/>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8"/>
      <c r="B325" s="211"/>
      <c r="C325" s="212"/>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8"/>
      <c r="B326" s="211"/>
      <c r="C326" s="212"/>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8"/>
      <c r="B327" s="211"/>
      <c r="C327" s="212"/>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8"/>
      <c r="B328" s="211"/>
      <c r="C328" s="212"/>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8"/>
      <c r="B329" s="211"/>
      <c r="C329" s="212"/>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8"/>
      <c r="B330" s="211"/>
      <c r="C330" s="212"/>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8"/>
      <c r="B331" s="211"/>
      <c r="C331" s="212"/>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8"/>
      <c r="B332" s="211"/>
      <c r="C332" s="212"/>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8"/>
      <c r="B333" s="211"/>
      <c r="C333" s="212"/>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8"/>
      <c r="B334" s="211"/>
      <c r="C334" s="212"/>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8"/>
      <c r="B335" s="211"/>
      <c r="C335" s="212"/>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8"/>
      <c r="B336" s="211"/>
      <c r="C336" s="212"/>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8"/>
      <c r="B337" s="211"/>
      <c r="C337" s="212"/>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8"/>
      <c r="B338" s="211"/>
      <c r="C338" s="212"/>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8"/>
      <c r="B339" s="211"/>
      <c r="C339" s="212"/>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8"/>
      <c r="B340" s="211"/>
      <c r="C340" s="212"/>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8"/>
      <c r="B341" s="211"/>
      <c r="C341" s="212"/>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style="1" customWidth="1"/>
    <col min="6" max="22" width="8" style="1" customWidth="1"/>
  </cols>
  <sheetData>
    <row r="1" spans="1:25" s="65" customFormat="1" ht="15" customHeight="1" x14ac:dyDescent="0.2">
      <c r="A1" s="292" t="s">
        <v>47</v>
      </c>
      <c r="B1" s="294"/>
      <c r="C1" s="292" t="s">
        <v>34</v>
      </c>
      <c r="D1" s="295"/>
      <c r="E1" s="293" t="s">
        <v>49</v>
      </c>
      <c r="F1" s="296"/>
    </row>
    <row r="2" spans="1:25" ht="50.1" customHeight="1" x14ac:dyDescent="0.2">
      <c r="A2" s="323" t="s">
        <v>2788</v>
      </c>
      <c r="B2" s="349"/>
      <c r="C2" s="349"/>
      <c r="D2" s="349"/>
      <c r="E2" s="349"/>
      <c r="F2" s="39"/>
      <c r="G2" s="39"/>
      <c r="H2" s="39"/>
      <c r="I2" s="39"/>
      <c r="J2" s="39"/>
      <c r="K2" s="39"/>
      <c r="L2" s="39"/>
      <c r="M2" s="39"/>
      <c r="N2" s="39"/>
      <c r="O2" s="39"/>
      <c r="P2" s="39"/>
      <c r="Q2" s="39"/>
      <c r="R2" s="39"/>
      <c r="S2" s="39"/>
      <c r="T2" s="39"/>
      <c r="U2" s="39"/>
      <c r="V2" s="39"/>
    </row>
    <row r="3" spans="1:25" s="30" customFormat="1" ht="48" customHeight="1" x14ac:dyDescent="0.2">
      <c r="A3" s="273" t="s">
        <v>1945</v>
      </c>
      <c r="B3" s="274" t="s">
        <v>40</v>
      </c>
      <c r="C3" s="275" t="s">
        <v>41</v>
      </c>
      <c r="D3" s="274" t="s">
        <v>2789</v>
      </c>
      <c r="E3" s="66" t="s">
        <v>2790</v>
      </c>
      <c r="F3" s="237"/>
      <c r="G3" s="237"/>
      <c r="H3" s="237"/>
      <c r="I3" s="237"/>
      <c r="J3" s="237"/>
      <c r="K3" s="237"/>
      <c r="L3" s="237"/>
      <c r="M3" s="237"/>
      <c r="N3" s="237"/>
      <c r="O3" s="237"/>
      <c r="P3" s="237"/>
      <c r="Q3" s="237"/>
      <c r="R3" s="237"/>
      <c r="S3" s="237"/>
      <c r="T3" s="237"/>
      <c r="U3" s="237"/>
      <c r="V3" s="237"/>
    </row>
    <row r="4" spans="1:25" s="222" customFormat="1" ht="12" customHeight="1" x14ac:dyDescent="0.2">
      <c r="A4" s="276">
        <v>1</v>
      </c>
      <c r="B4" s="277">
        <v>2</v>
      </c>
      <c r="C4" s="278" t="s">
        <v>55</v>
      </c>
      <c r="D4" s="278">
        <v>4</v>
      </c>
      <c r="E4" s="279">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10" t="s">
        <v>2792</v>
      </c>
      <c r="C5" s="111" t="s">
        <v>2791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09"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09"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09" t="s">
        <v>608</v>
      </c>
      <c r="B8" s="112" t="s">
        <v>2797</v>
      </c>
      <c r="C8" s="93" t="s">
        <v>2798</v>
      </c>
      <c r="D8" s="247"/>
      <c r="E8" s="248"/>
      <c r="F8" s="38"/>
      <c r="G8" s="38"/>
      <c r="H8" s="38"/>
      <c r="I8" s="38"/>
      <c r="J8" s="38"/>
      <c r="K8" s="38"/>
      <c r="L8" s="38"/>
      <c r="M8" s="38"/>
      <c r="N8" s="38"/>
      <c r="O8" s="38"/>
      <c r="P8" s="38"/>
      <c r="Q8" s="38"/>
      <c r="R8" s="38"/>
      <c r="S8" s="38"/>
      <c r="T8" s="38"/>
      <c r="U8" s="38"/>
      <c r="V8" s="38"/>
    </row>
    <row r="9" spans="1:25" ht="13.5" customHeight="1" x14ac:dyDescent="0.2">
      <c r="A9" s="209" t="s">
        <v>608</v>
      </c>
      <c r="B9" s="112" t="s">
        <v>2799</v>
      </c>
      <c r="C9" s="93" t="s">
        <v>2800</v>
      </c>
      <c r="D9" s="247"/>
      <c r="E9" s="248"/>
      <c r="F9" s="38"/>
      <c r="G9" s="38"/>
      <c r="H9" s="38"/>
      <c r="I9" s="38"/>
      <c r="J9" s="38"/>
      <c r="K9" s="38"/>
      <c r="L9" s="38"/>
      <c r="M9" s="38"/>
      <c r="N9" s="38"/>
      <c r="O9" s="38"/>
      <c r="P9" s="38"/>
      <c r="Q9" s="38"/>
      <c r="R9" s="38"/>
      <c r="S9" s="38"/>
      <c r="T9" s="38"/>
      <c r="U9" s="38"/>
      <c r="V9" s="38"/>
    </row>
    <row r="10" spans="1:25" ht="13.5" customHeight="1" x14ac:dyDescent="0.2">
      <c r="A10" s="209" t="s">
        <v>608</v>
      </c>
      <c r="B10" s="112" t="s">
        <v>2037</v>
      </c>
      <c r="C10" s="93" t="s">
        <v>2801</v>
      </c>
      <c r="D10" s="247"/>
      <c r="E10" s="248"/>
      <c r="F10" s="38"/>
      <c r="G10" s="38"/>
      <c r="H10" s="38"/>
      <c r="I10" s="38"/>
      <c r="J10" s="38"/>
      <c r="K10" s="38"/>
      <c r="L10" s="38"/>
      <c r="M10" s="38"/>
      <c r="N10" s="38"/>
      <c r="O10" s="38"/>
      <c r="P10" s="38"/>
      <c r="Q10" s="38"/>
      <c r="R10" s="38"/>
      <c r="S10" s="38"/>
      <c r="T10" s="38"/>
      <c r="U10" s="38"/>
      <c r="V10" s="38"/>
    </row>
    <row r="11" spans="1:25" ht="13.5" customHeight="1" x14ac:dyDescent="0.2">
      <c r="A11" s="209" t="s">
        <v>608</v>
      </c>
      <c r="B11" s="112" t="s">
        <v>391</v>
      </c>
      <c r="C11" s="93" t="s">
        <v>2802</v>
      </c>
      <c r="D11" s="247"/>
      <c r="E11" s="248"/>
      <c r="F11" s="38"/>
      <c r="G11" s="38"/>
      <c r="H11" s="38"/>
      <c r="I11" s="38"/>
      <c r="J11" s="38"/>
      <c r="K11" s="38"/>
      <c r="L11" s="38"/>
      <c r="M11" s="38"/>
      <c r="N11" s="38"/>
      <c r="O11" s="38"/>
      <c r="P11" s="38"/>
      <c r="Q11" s="38"/>
      <c r="R11" s="38"/>
      <c r="S11" s="38"/>
      <c r="T11" s="38"/>
      <c r="U11" s="38"/>
      <c r="V11" s="38"/>
    </row>
    <row r="12" spans="1:25" ht="13.5" customHeight="1" x14ac:dyDescent="0.2">
      <c r="A12" s="209" t="s">
        <v>608</v>
      </c>
      <c r="B12" s="112" t="s">
        <v>2803</v>
      </c>
      <c r="C12" s="93" t="s">
        <v>2804</v>
      </c>
      <c r="D12" s="247"/>
      <c r="E12" s="248"/>
      <c r="F12" s="38"/>
      <c r="G12" s="38"/>
      <c r="H12" s="38"/>
      <c r="I12" s="38"/>
      <c r="J12" s="38"/>
      <c r="K12" s="38"/>
      <c r="L12" s="38"/>
      <c r="M12" s="38"/>
      <c r="N12" s="38"/>
      <c r="O12" s="38"/>
      <c r="P12" s="38"/>
      <c r="Q12" s="38"/>
      <c r="R12" s="38"/>
      <c r="S12" s="38"/>
      <c r="T12" s="38"/>
      <c r="U12" s="38"/>
      <c r="V12" s="38"/>
    </row>
    <row r="13" spans="1:25" ht="13.5" customHeight="1" x14ac:dyDescent="0.2">
      <c r="A13" s="209" t="s">
        <v>608</v>
      </c>
      <c r="B13" s="112" t="s">
        <v>2805</v>
      </c>
      <c r="C13" s="93" t="s">
        <v>2806</v>
      </c>
      <c r="D13" s="247"/>
      <c r="E13" s="248"/>
      <c r="F13" s="38"/>
      <c r="G13" s="38"/>
      <c r="H13" s="38"/>
      <c r="I13" s="38"/>
      <c r="J13" s="38"/>
      <c r="K13" s="38"/>
      <c r="L13" s="38"/>
      <c r="M13" s="38"/>
      <c r="N13" s="38"/>
      <c r="O13" s="38"/>
      <c r="P13" s="38"/>
      <c r="Q13" s="38"/>
      <c r="R13" s="38"/>
      <c r="S13" s="38"/>
      <c r="T13" s="38"/>
      <c r="U13" s="38"/>
      <c r="V13" s="38"/>
    </row>
    <row r="14" spans="1:25" ht="24" x14ac:dyDescent="0.2">
      <c r="A14" s="209"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09" t="s">
        <v>608</v>
      </c>
      <c r="B15" s="112" t="s">
        <v>2809</v>
      </c>
      <c r="C15" s="93" t="s">
        <v>2810</v>
      </c>
      <c r="D15" s="247"/>
      <c r="E15" s="248"/>
      <c r="F15" s="38"/>
      <c r="G15" s="38"/>
      <c r="H15" s="38"/>
      <c r="I15" s="38"/>
      <c r="J15" s="38"/>
      <c r="K15" s="38"/>
      <c r="L15" s="38"/>
      <c r="M15" s="38"/>
      <c r="N15" s="38"/>
      <c r="O15" s="38"/>
      <c r="P15" s="38"/>
      <c r="Q15" s="38"/>
      <c r="R15" s="38"/>
      <c r="S15" s="38"/>
      <c r="T15" s="38"/>
      <c r="U15" s="38"/>
      <c r="V15" s="38"/>
    </row>
    <row r="16" spans="1:25" ht="24" x14ac:dyDescent="0.2">
      <c r="A16" s="209" t="s">
        <v>608</v>
      </c>
      <c r="B16" s="112" t="s">
        <v>2811</v>
      </c>
      <c r="C16" s="93" t="s">
        <v>2812</v>
      </c>
      <c r="D16" s="247"/>
      <c r="E16" s="248"/>
      <c r="F16" s="38"/>
      <c r="G16" s="38"/>
      <c r="H16" s="38"/>
      <c r="I16" s="38"/>
      <c r="J16" s="38"/>
      <c r="K16" s="38"/>
      <c r="L16" s="38"/>
      <c r="M16" s="38"/>
      <c r="N16" s="38"/>
      <c r="O16" s="38"/>
      <c r="P16" s="38"/>
      <c r="Q16" s="38"/>
      <c r="R16" s="38"/>
      <c r="S16" s="38"/>
      <c r="T16" s="38"/>
      <c r="U16" s="38"/>
      <c r="V16" s="38"/>
    </row>
    <row r="17" spans="1:22" ht="13.5" customHeight="1" x14ac:dyDescent="0.2">
      <c r="A17" s="209" t="s">
        <v>608</v>
      </c>
      <c r="B17" s="112" t="s">
        <v>2813</v>
      </c>
      <c r="C17" s="93" t="s">
        <v>2814</v>
      </c>
      <c r="D17" s="247"/>
      <c r="E17" s="248"/>
      <c r="F17" s="38"/>
      <c r="G17" s="38"/>
      <c r="H17" s="38"/>
      <c r="I17" s="38"/>
      <c r="J17" s="38"/>
      <c r="K17" s="38"/>
      <c r="L17" s="38"/>
      <c r="M17" s="38"/>
      <c r="N17" s="38"/>
      <c r="O17" s="38"/>
      <c r="P17" s="38"/>
      <c r="Q17" s="38"/>
      <c r="R17" s="38"/>
      <c r="S17" s="38"/>
      <c r="T17" s="38"/>
      <c r="U17" s="38"/>
      <c r="V17" s="38"/>
    </row>
    <row r="18" spans="1:22" ht="13.5" customHeight="1" x14ac:dyDescent="0.2">
      <c r="A18" s="209" t="s">
        <v>608</v>
      </c>
      <c r="B18" s="112" t="s">
        <v>2815</v>
      </c>
      <c r="C18" s="93" t="s">
        <v>2816</v>
      </c>
      <c r="D18" s="247"/>
      <c r="E18" s="248"/>
      <c r="F18" s="38"/>
      <c r="G18" s="38"/>
      <c r="H18" s="38"/>
      <c r="I18" s="38"/>
      <c r="J18" s="38"/>
      <c r="K18" s="38"/>
      <c r="L18" s="38"/>
      <c r="M18" s="38"/>
      <c r="N18" s="38"/>
      <c r="O18" s="38"/>
      <c r="P18" s="38"/>
      <c r="Q18" s="38"/>
      <c r="R18" s="38"/>
      <c r="S18" s="38"/>
      <c r="T18" s="38"/>
      <c r="U18" s="38"/>
      <c r="V18" s="38"/>
    </row>
    <row r="19" spans="1:22" ht="13.5" customHeight="1" x14ac:dyDescent="0.2">
      <c r="A19" s="209" t="s">
        <v>608</v>
      </c>
      <c r="B19" s="112" t="s">
        <v>2817</v>
      </c>
      <c r="C19" s="93" t="s">
        <v>2818</v>
      </c>
      <c r="D19" s="247"/>
      <c r="E19" s="248"/>
      <c r="F19" s="38"/>
      <c r="G19" s="38"/>
      <c r="H19" s="38"/>
      <c r="I19" s="38"/>
      <c r="J19" s="38"/>
      <c r="K19" s="38"/>
      <c r="L19" s="38"/>
      <c r="M19" s="38"/>
      <c r="N19" s="38"/>
      <c r="O19" s="38"/>
      <c r="P19" s="38"/>
      <c r="Q19" s="38"/>
      <c r="R19" s="38"/>
      <c r="S19" s="38"/>
      <c r="T19" s="38"/>
      <c r="U19" s="38"/>
      <c r="V19" s="38"/>
    </row>
    <row r="20" spans="1:22" ht="13.5" customHeight="1" x14ac:dyDescent="0.2">
      <c r="A20" s="209" t="s">
        <v>608</v>
      </c>
      <c r="B20" s="112" t="s">
        <v>2819</v>
      </c>
      <c r="C20" s="93" t="s">
        <v>2820</v>
      </c>
      <c r="D20" s="247"/>
      <c r="E20" s="248"/>
      <c r="F20" s="38"/>
      <c r="G20" s="38"/>
      <c r="H20" s="38"/>
      <c r="I20" s="38"/>
      <c r="J20" s="38"/>
      <c r="K20" s="38"/>
      <c r="L20" s="38"/>
      <c r="M20" s="38"/>
      <c r="N20" s="38"/>
      <c r="O20" s="38"/>
      <c r="P20" s="38"/>
      <c r="Q20" s="38"/>
      <c r="R20" s="38"/>
      <c r="S20" s="38"/>
      <c r="T20" s="38"/>
      <c r="U20" s="38"/>
      <c r="V20" s="38"/>
    </row>
    <row r="21" spans="1:22" ht="13.5" customHeight="1" x14ac:dyDescent="0.2">
      <c r="A21" s="209" t="s">
        <v>608</v>
      </c>
      <c r="B21" s="112" t="s">
        <v>2821</v>
      </c>
      <c r="C21" s="93" t="s">
        <v>2822</v>
      </c>
      <c r="D21" s="247"/>
      <c r="E21" s="248"/>
      <c r="F21" s="38"/>
      <c r="G21" s="38"/>
      <c r="H21" s="38"/>
      <c r="I21" s="38"/>
      <c r="J21" s="38"/>
      <c r="K21" s="38"/>
      <c r="L21" s="38"/>
      <c r="M21" s="38"/>
      <c r="N21" s="38"/>
      <c r="O21" s="38"/>
      <c r="P21" s="38"/>
      <c r="Q21" s="38"/>
      <c r="R21" s="38"/>
      <c r="S21" s="38"/>
      <c r="T21" s="38"/>
      <c r="U21" s="38"/>
      <c r="V21" s="38"/>
    </row>
    <row r="22" spans="1:22" ht="13.5" customHeight="1" x14ac:dyDescent="0.2">
      <c r="A22" s="209" t="s">
        <v>2823</v>
      </c>
      <c r="B22" s="112" t="s">
        <v>2824</v>
      </c>
      <c r="C22" s="93" t="s">
        <v>2823</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09" t="s">
        <v>608</v>
      </c>
      <c r="B23" s="112" t="s">
        <v>2825</v>
      </c>
      <c r="C23" s="93" t="s">
        <v>2826</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09" t="s">
        <v>608</v>
      </c>
      <c r="B24" s="112" t="s">
        <v>2797</v>
      </c>
      <c r="C24" s="93" t="s">
        <v>2827</v>
      </c>
      <c r="D24" s="247"/>
      <c r="E24" s="248"/>
      <c r="F24" s="38"/>
      <c r="G24" s="38"/>
      <c r="H24" s="38"/>
      <c r="I24" s="38"/>
      <c r="J24" s="38"/>
      <c r="K24" s="38"/>
      <c r="L24" s="38"/>
      <c r="M24" s="38"/>
      <c r="N24" s="38"/>
      <c r="O24" s="38"/>
      <c r="P24" s="38"/>
      <c r="Q24" s="38"/>
      <c r="R24" s="38"/>
      <c r="S24" s="38"/>
      <c r="T24" s="38"/>
      <c r="U24" s="38"/>
      <c r="V24" s="38"/>
    </row>
    <row r="25" spans="1:22" ht="13.5" customHeight="1" x14ac:dyDescent="0.2">
      <c r="A25" s="209" t="s">
        <v>608</v>
      </c>
      <c r="B25" s="112" t="s">
        <v>2799</v>
      </c>
      <c r="C25" s="93" t="s">
        <v>2828</v>
      </c>
      <c r="D25" s="247"/>
      <c r="E25" s="248"/>
      <c r="F25" s="38"/>
      <c r="G25" s="38"/>
      <c r="H25" s="38"/>
      <c r="I25" s="38"/>
      <c r="J25" s="38"/>
      <c r="K25" s="38"/>
      <c r="L25" s="38"/>
      <c r="M25" s="38"/>
      <c r="N25" s="38"/>
      <c r="O25" s="38"/>
      <c r="P25" s="38"/>
      <c r="Q25" s="38"/>
      <c r="R25" s="38"/>
      <c r="S25" s="38"/>
      <c r="T25" s="38"/>
      <c r="U25" s="38"/>
      <c r="V25" s="38"/>
    </row>
    <row r="26" spans="1:22" ht="13.5" customHeight="1" x14ac:dyDescent="0.2">
      <c r="A26" s="209" t="s">
        <v>608</v>
      </c>
      <c r="B26" s="112" t="s">
        <v>2037</v>
      </c>
      <c r="C26" s="93" t="s">
        <v>2829</v>
      </c>
      <c r="D26" s="247"/>
      <c r="E26" s="248"/>
      <c r="F26" s="38"/>
      <c r="G26" s="38"/>
      <c r="H26" s="38"/>
      <c r="I26" s="38"/>
      <c r="J26" s="38"/>
      <c r="K26" s="38"/>
      <c r="L26" s="38"/>
      <c r="M26" s="38"/>
      <c r="N26" s="38"/>
      <c r="O26" s="38"/>
      <c r="P26" s="38"/>
      <c r="Q26" s="38"/>
      <c r="R26" s="38"/>
      <c r="S26" s="38"/>
      <c r="T26" s="38"/>
      <c r="U26" s="38"/>
      <c r="V26" s="38"/>
    </row>
    <row r="27" spans="1:22" ht="13.5" customHeight="1" x14ac:dyDescent="0.2">
      <c r="A27" s="209" t="s">
        <v>608</v>
      </c>
      <c r="B27" s="112" t="s">
        <v>391</v>
      </c>
      <c r="C27" s="93" t="s">
        <v>2830</v>
      </c>
      <c r="D27" s="247"/>
      <c r="E27" s="248"/>
      <c r="F27" s="38"/>
      <c r="G27" s="38"/>
      <c r="H27" s="38"/>
      <c r="I27" s="38"/>
      <c r="J27" s="38"/>
      <c r="K27" s="38"/>
      <c r="L27" s="38"/>
      <c r="M27" s="38"/>
      <c r="N27" s="38"/>
      <c r="O27" s="38"/>
      <c r="P27" s="38"/>
      <c r="Q27" s="38"/>
      <c r="R27" s="38"/>
      <c r="S27" s="38"/>
      <c r="T27" s="38"/>
      <c r="U27" s="38"/>
      <c r="V27" s="38"/>
    </row>
    <row r="28" spans="1:22" ht="13.5" customHeight="1" x14ac:dyDescent="0.2">
      <c r="A28" s="209" t="s">
        <v>608</v>
      </c>
      <c r="B28" s="112" t="s">
        <v>2803</v>
      </c>
      <c r="C28" s="93" t="s">
        <v>2831</v>
      </c>
      <c r="D28" s="247"/>
      <c r="E28" s="248"/>
      <c r="F28" s="38"/>
      <c r="G28" s="38"/>
      <c r="H28" s="38"/>
      <c r="I28" s="38"/>
      <c r="J28" s="38"/>
      <c r="K28" s="38"/>
      <c r="L28" s="38"/>
      <c r="M28" s="38"/>
      <c r="N28" s="38"/>
      <c r="O28" s="38"/>
      <c r="P28" s="38"/>
      <c r="Q28" s="38"/>
      <c r="R28" s="38"/>
      <c r="S28" s="38"/>
      <c r="T28" s="38"/>
      <c r="U28" s="38"/>
      <c r="V28" s="38"/>
    </row>
    <row r="29" spans="1:22" ht="13.5" customHeight="1" x14ac:dyDescent="0.2">
      <c r="A29" s="209" t="s">
        <v>608</v>
      </c>
      <c r="B29" s="112" t="s">
        <v>2805</v>
      </c>
      <c r="C29" s="93" t="s">
        <v>2832</v>
      </c>
      <c r="D29" s="247"/>
      <c r="E29" s="248"/>
      <c r="F29" s="38"/>
      <c r="G29" s="38"/>
      <c r="H29" s="38"/>
      <c r="I29" s="38"/>
      <c r="J29" s="38"/>
      <c r="K29" s="38"/>
      <c r="L29" s="38"/>
      <c r="M29" s="38"/>
      <c r="N29" s="38"/>
      <c r="O29" s="38"/>
      <c r="P29" s="38"/>
      <c r="Q29" s="38"/>
      <c r="R29" s="38"/>
      <c r="S29" s="38"/>
      <c r="T29" s="38"/>
      <c r="U29" s="38"/>
      <c r="V29" s="38"/>
    </row>
    <row r="30" spans="1:22" ht="13.5" customHeight="1" x14ac:dyDescent="0.2">
      <c r="A30" s="209"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09" t="s">
        <v>608</v>
      </c>
      <c r="B31" s="112" t="s">
        <v>2809</v>
      </c>
      <c r="C31" s="93" t="s">
        <v>2835</v>
      </c>
      <c r="D31" s="247"/>
      <c r="E31" s="248"/>
      <c r="F31" s="38"/>
      <c r="G31" s="38"/>
      <c r="H31" s="38"/>
      <c r="I31" s="38"/>
      <c r="J31" s="38"/>
      <c r="K31" s="38"/>
      <c r="L31" s="38"/>
      <c r="M31" s="38"/>
      <c r="N31" s="38"/>
      <c r="O31" s="38"/>
      <c r="P31" s="38"/>
      <c r="Q31" s="38"/>
      <c r="R31" s="38"/>
      <c r="S31" s="38"/>
      <c r="T31" s="38"/>
      <c r="U31" s="38"/>
      <c r="V31" s="38"/>
    </row>
    <row r="32" spans="1:22" ht="24" x14ac:dyDescent="0.2">
      <c r="A32" s="209" t="s">
        <v>608</v>
      </c>
      <c r="B32" s="112" t="s">
        <v>2811</v>
      </c>
      <c r="C32" s="93" t="s">
        <v>2836</v>
      </c>
      <c r="D32" s="247"/>
      <c r="E32" s="248"/>
      <c r="F32" s="38"/>
      <c r="G32" s="38"/>
      <c r="H32" s="38"/>
      <c r="I32" s="38"/>
      <c r="J32" s="38"/>
      <c r="K32" s="38"/>
      <c r="L32" s="38"/>
      <c r="M32" s="38"/>
      <c r="N32" s="38"/>
      <c r="O32" s="38"/>
      <c r="P32" s="38"/>
      <c r="Q32" s="38"/>
      <c r="R32" s="38"/>
      <c r="S32" s="38"/>
      <c r="T32" s="38"/>
      <c r="U32" s="38"/>
      <c r="V32" s="38"/>
    </row>
    <row r="33" spans="1:22" ht="13.5" customHeight="1" x14ac:dyDescent="0.2">
      <c r="A33" s="209" t="s">
        <v>608</v>
      </c>
      <c r="B33" s="112" t="s">
        <v>2813</v>
      </c>
      <c r="C33" s="93" t="s">
        <v>2837</v>
      </c>
      <c r="D33" s="247"/>
      <c r="E33" s="248"/>
      <c r="F33" s="38"/>
      <c r="G33" s="38"/>
      <c r="H33" s="38"/>
      <c r="I33" s="38"/>
      <c r="J33" s="38"/>
      <c r="K33" s="38"/>
      <c r="L33" s="38"/>
      <c r="M33" s="38"/>
      <c r="N33" s="38"/>
      <c r="O33" s="38"/>
      <c r="P33" s="38"/>
      <c r="Q33" s="38"/>
      <c r="R33" s="38"/>
      <c r="S33" s="38"/>
      <c r="T33" s="38"/>
      <c r="U33" s="38"/>
      <c r="V33" s="38"/>
    </row>
    <row r="34" spans="1:22" ht="13.5" customHeight="1" x14ac:dyDescent="0.2">
      <c r="A34" s="209" t="s">
        <v>608</v>
      </c>
      <c r="B34" s="112" t="s">
        <v>2815</v>
      </c>
      <c r="C34" s="93" t="s">
        <v>2838</v>
      </c>
      <c r="D34" s="247"/>
      <c r="E34" s="248"/>
      <c r="F34" s="38"/>
      <c r="G34" s="38"/>
      <c r="H34" s="38"/>
      <c r="I34" s="38"/>
      <c r="J34" s="38"/>
      <c r="K34" s="38"/>
      <c r="L34" s="38"/>
      <c r="M34" s="38"/>
      <c r="N34" s="38"/>
      <c r="O34" s="38"/>
      <c r="P34" s="38"/>
      <c r="Q34" s="38"/>
      <c r="R34" s="38"/>
      <c r="S34" s="38"/>
      <c r="T34" s="38"/>
      <c r="U34" s="38"/>
      <c r="V34" s="38"/>
    </row>
    <row r="35" spans="1:22" ht="13.5" customHeight="1" x14ac:dyDescent="0.2">
      <c r="A35" s="209" t="s">
        <v>608</v>
      </c>
      <c r="B35" s="112" t="s">
        <v>2817</v>
      </c>
      <c r="C35" s="93" t="s">
        <v>2839</v>
      </c>
      <c r="D35" s="247"/>
      <c r="E35" s="248"/>
      <c r="F35" s="38"/>
      <c r="G35" s="38"/>
      <c r="H35" s="38"/>
      <c r="I35" s="38"/>
      <c r="J35" s="38"/>
      <c r="K35" s="38"/>
      <c r="L35" s="38"/>
      <c r="M35" s="38"/>
      <c r="N35" s="38"/>
      <c r="O35" s="38"/>
      <c r="P35" s="38"/>
      <c r="Q35" s="38"/>
      <c r="R35" s="38"/>
      <c r="S35" s="38"/>
      <c r="T35" s="38"/>
      <c r="U35" s="38"/>
      <c r="V35" s="38"/>
    </row>
    <row r="36" spans="1:22" ht="13.5" customHeight="1" x14ac:dyDescent="0.2">
      <c r="A36" s="209" t="s">
        <v>608</v>
      </c>
      <c r="B36" s="112" t="s">
        <v>2819</v>
      </c>
      <c r="C36" s="93" t="s">
        <v>2840</v>
      </c>
      <c r="D36" s="247"/>
      <c r="E36" s="248"/>
      <c r="F36" s="38"/>
      <c r="G36" s="38"/>
      <c r="H36" s="38"/>
      <c r="I36" s="38"/>
      <c r="J36" s="38"/>
      <c r="K36" s="38"/>
      <c r="L36" s="38"/>
      <c r="M36" s="38"/>
      <c r="N36" s="38"/>
      <c r="O36" s="38"/>
      <c r="P36" s="38"/>
      <c r="Q36" s="38"/>
      <c r="R36" s="38"/>
      <c r="S36" s="38"/>
      <c r="T36" s="38"/>
      <c r="U36" s="38"/>
      <c r="V36" s="38"/>
    </row>
    <row r="37" spans="1:22" ht="13.5" customHeight="1" x14ac:dyDescent="0.2">
      <c r="A37" s="209" t="s">
        <v>608</v>
      </c>
      <c r="B37" s="112" t="s">
        <v>2821</v>
      </c>
      <c r="C37" s="93" t="s">
        <v>2841</v>
      </c>
      <c r="D37" s="247"/>
      <c r="E37" s="248"/>
      <c r="F37" s="38"/>
      <c r="G37" s="38"/>
      <c r="H37" s="38"/>
      <c r="I37" s="38"/>
      <c r="J37" s="38"/>
      <c r="K37" s="38"/>
      <c r="L37" s="38"/>
      <c r="M37" s="38"/>
      <c r="N37" s="38"/>
      <c r="O37" s="38"/>
      <c r="P37" s="38"/>
      <c r="Q37" s="38"/>
      <c r="R37" s="38"/>
      <c r="S37" s="38"/>
      <c r="T37" s="38"/>
      <c r="U37" s="38"/>
      <c r="V37" s="38"/>
    </row>
    <row r="38" spans="1:22" ht="13.5" customHeight="1" x14ac:dyDescent="0.2">
      <c r="A38" s="209"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09"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09" t="s">
        <v>608</v>
      </c>
      <c r="B40" s="112" t="s">
        <v>2846</v>
      </c>
      <c r="C40" s="93" t="s">
        <v>2847</v>
      </c>
      <c r="D40" s="247"/>
      <c r="E40" s="248"/>
      <c r="F40" s="38"/>
      <c r="G40" s="38"/>
      <c r="H40" s="38"/>
      <c r="I40" s="38"/>
      <c r="J40" s="38"/>
      <c r="K40" s="38"/>
      <c r="L40" s="38"/>
      <c r="M40" s="38"/>
      <c r="N40" s="38"/>
      <c r="O40" s="38"/>
      <c r="P40" s="38"/>
      <c r="Q40" s="38"/>
      <c r="R40" s="38"/>
      <c r="S40" s="38"/>
      <c r="T40" s="38"/>
      <c r="U40" s="38"/>
      <c r="V40" s="38"/>
    </row>
    <row r="41" spans="1:22" ht="13.5" customHeight="1" x14ac:dyDescent="0.2">
      <c r="A41" s="209" t="s">
        <v>608</v>
      </c>
      <c r="B41" s="112" t="s">
        <v>2297</v>
      </c>
      <c r="C41" s="93" t="s">
        <v>2848</v>
      </c>
      <c r="D41" s="247"/>
      <c r="E41" s="248"/>
      <c r="F41" s="38"/>
      <c r="G41" s="38"/>
      <c r="H41" s="38"/>
      <c r="I41" s="38"/>
      <c r="J41" s="38"/>
      <c r="K41" s="38"/>
      <c r="L41" s="38"/>
      <c r="M41" s="38"/>
      <c r="N41" s="38"/>
      <c r="O41" s="38"/>
      <c r="P41" s="38"/>
      <c r="Q41" s="38"/>
      <c r="R41" s="38"/>
      <c r="S41" s="38"/>
      <c r="T41" s="38"/>
      <c r="U41" s="38"/>
      <c r="V41" s="38"/>
    </row>
    <row r="42" spans="1:22" ht="13.5" customHeight="1" x14ac:dyDescent="0.2">
      <c r="A42" s="209" t="s">
        <v>608</v>
      </c>
      <c r="B42" s="112" t="s">
        <v>2849</v>
      </c>
      <c r="C42" s="93" t="s">
        <v>2850</v>
      </c>
      <c r="D42" s="247"/>
      <c r="E42" s="248"/>
      <c r="F42" s="38"/>
      <c r="G42" s="38"/>
      <c r="H42" s="38"/>
      <c r="I42" s="38"/>
      <c r="J42" s="38"/>
      <c r="K42" s="38"/>
      <c r="L42" s="38"/>
      <c r="M42" s="38"/>
      <c r="N42" s="38"/>
      <c r="O42" s="38"/>
      <c r="P42" s="38"/>
      <c r="Q42" s="38"/>
      <c r="R42" s="38"/>
      <c r="S42" s="38"/>
      <c r="T42" s="38"/>
      <c r="U42" s="38"/>
      <c r="V42" s="38"/>
    </row>
    <row r="43" spans="1:22" ht="13.5" customHeight="1" x14ac:dyDescent="0.2">
      <c r="A43" s="209" t="s">
        <v>608</v>
      </c>
      <c r="B43" s="112" t="s">
        <v>2851</v>
      </c>
      <c r="C43" s="93" t="s">
        <v>2852</v>
      </c>
      <c r="D43" s="247"/>
      <c r="E43" s="248"/>
      <c r="F43" s="38"/>
      <c r="G43" s="38"/>
      <c r="H43" s="38"/>
      <c r="I43" s="38"/>
      <c r="J43" s="38"/>
      <c r="K43" s="38"/>
      <c r="L43" s="38"/>
      <c r="M43" s="38"/>
      <c r="N43" s="38"/>
      <c r="O43" s="38"/>
      <c r="P43" s="38"/>
      <c r="Q43" s="38"/>
      <c r="R43" s="38"/>
      <c r="S43" s="38"/>
      <c r="T43" s="38"/>
      <c r="U43" s="38"/>
      <c r="V43" s="38"/>
    </row>
    <row r="44" spans="1:22" ht="13.5" customHeight="1" x14ac:dyDescent="0.2">
      <c r="A44" s="209"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09" t="s">
        <v>608</v>
      </c>
      <c r="B45" s="112" t="s">
        <v>2846</v>
      </c>
      <c r="C45" s="93" t="s">
        <v>2855</v>
      </c>
      <c r="D45" s="247"/>
      <c r="E45" s="248"/>
      <c r="F45" s="38"/>
      <c r="G45" s="38"/>
      <c r="H45" s="38"/>
      <c r="I45" s="38"/>
      <c r="J45" s="38"/>
      <c r="K45" s="38"/>
      <c r="L45" s="38"/>
      <c r="M45" s="38"/>
      <c r="N45" s="38"/>
      <c r="O45" s="38"/>
      <c r="P45" s="38"/>
      <c r="Q45" s="38"/>
      <c r="R45" s="38"/>
      <c r="S45" s="38"/>
      <c r="T45" s="38"/>
      <c r="U45" s="38"/>
      <c r="V45" s="38"/>
    </row>
    <row r="46" spans="1:22" ht="13.5" customHeight="1" x14ac:dyDescent="0.2">
      <c r="A46" s="209" t="s">
        <v>608</v>
      </c>
      <c r="B46" s="112" t="s">
        <v>2297</v>
      </c>
      <c r="C46" s="93" t="s">
        <v>2856</v>
      </c>
      <c r="D46" s="247"/>
      <c r="E46" s="248"/>
      <c r="F46" s="38"/>
      <c r="G46" s="38"/>
      <c r="H46" s="38"/>
      <c r="I46" s="38"/>
      <c r="J46" s="38"/>
      <c r="K46" s="38"/>
      <c r="L46" s="38"/>
      <c r="M46" s="38"/>
      <c r="N46" s="38"/>
      <c r="O46" s="38"/>
      <c r="P46" s="38"/>
      <c r="Q46" s="38"/>
      <c r="R46" s="38"/>
      <c r="S46" s="38"/>
      <c r="T46" s="38"/>
      <c r="U46" s="38"/>
      <c r="V46" s="38"/>
    </row>
    <row r="47" spans="1:22" ht="13.5" customHeight="1" x14ac:dyDescent="0.2">
      <c r="A47" s="209" t="s">
        <v>608</v>
      </c>
      <c r="B47" s="112" t="s">
        <v>2849</v>
      </c>
      <c r="C47" s="93" t="s">
        <v>2857</v>
      </c>
      <c r="D47" s="247"/>
      <c r="E47" s="248"/>
      <c r="F47" s="38"/>
      <c r="G47" s="38"/>
      <c r="H47" s="38"/>
      <c r="I47" s="38"/>
      <c r="J47" s="38"/>
      <c r="K47" s="38"/>
      <c r="L47" s="38"/>
      <c r="M47" s="38"/>
      <c r="N47" s="38"/>
      <c r="O47" s="38"/>
      <c r="P47" s="38"/>
      <c r="Q47" s="38"/>
      <c r="R47" s="38"/>
      <c r="S47" s="38"/>
      <c r="T47" s="38"/>
      <c r="U47" s="38"/>
      <c r="V47" s="38"/>
    </row>
    <row r="48" spans="1:22" ht="13.5" customHeight="1" x14ac:dyDescent="0.2">
      <c r="A48" s="210"/>
      <c r="B48" s="113" t="s">
        <v>2851</v>
      </c>
      <c r="C48" s="165" t="s">
        <v>2858</v>
      </c>
      <c r="D48" s="249"/>
      <c r="E48" s="250"/>
      <c r="F48" s="38"/>
      <c r="G48" s="38"/>
      <c r="H48" s="38"/>
      <c r="I48" s="38"/>
      <c r="J48" s="38"/>
      <c r="K48" s="38"/>
      <c r="L48" s="38"/>
      <c r="M48" s="38"/>
      <c r="N48" s="38"/>
      <c r="O48" s="38"/>
      <c r="P48" s="38"/>
      <c r="Q48" s="38"/>
      <c r="R48" s="38"/>
      <c r="S48" s="38"/>
      <c r="T48" s="38"/>
      <c r="U48" s="38"/>
      <c r="V48" s="38"/>
    </row>
    <row r="49" spans="1:22" ht="12" customHeight="1" x14ac:dyDescent="0.2">
      <c r="A49" s="202"/>
      <c r="B49" s="197"/>
      <c r="C49" s="192"/>
      <c r="D49" s="38"/>
      <c r="E49" s="38"/>
      <c r="F49" s="38"/>
      <c r="G49" s="38"/>
      <c r="H49" s="38"/>
      <c r="I49" s="38"/>
      <c r="J49" s="38"/>
      <c r="K49" s="38"/>
      <c r="L49" s="38"/>
      <c r="M49" s="38"/>
      <c r="N49" s="38"/>
      <c r="O49" s="38"/>
      <c r="P49" s="38"/>
      <c r="Q49" s="38"/>
      <c r="R49" s="38"/>
      <c r="S49" s="38"/>
      <c r="T49" s="38"/>
      <c r="U49" s="38"/>
      <c r="V49" s="38"/>
    </row>
    <row r="50" spans="1:22" ht="12" customHeight="1" x14ac:dyDescent="0.2">
      <c r="A50" s="202"/>
      <c r="B50" s="197"/>
      <c r="C50" s="192"/>
      <c r="D50" s="38"/>
      <c r="E50" s="38"/>
      <c r="F50" s="38"/>
      <c r="G50" s="38"/>
      <c r="H50" s="38"/>
      <c r="I50" s="38"/>
      <c r="J50" s="38"/>
      <c r="K50" s="38"/>
      <c r="L50" s="38"/>
      <c r="M50" s="38"/>
      <c r="N50" s="38"/>
      <c r="O50" s="38"/>
      <c r="P50" s="38"/>
      <c r="Q50" s="38"/>
      <c r="R50" s="38"/>
      <c r="S50" s="38"/>
      <c r="T50" s="38"/>
      <c r="U50" s="38"/>
      <c r="V50" s="38"/>
    </row>
    <row r="51" spans="1:22" ht="12" customHeight="1" x14ac:dyDescent="0.2">
      <c r="A51" s="201"/>
      <c r="B51" s="198"/>
      <c r="C51" s="193"/>
      <c r="D51" s="350"/>
      <c r="E51" s="349"/>
      <c r="F51" s="40"/>
      <c r="G51" s="40"/>
      <c r="H51" s="40"/>
      <c r="I51" s="40"/>
      <c r="J51" s="40"/>
      <c r="K51" s="40"/>
      <c r="L51" s="40"/>
      <c r="M51" s="40"/>
      <c r="N51" s="40"/>
      <c r="O51" s="40"/>
      <c r="P51" s="40"/>
      <c r="Q51" s="40"/>
      <c r="R51" s="40"/>
      <c r="S51" s="40"/>
      <c r="T51" s="40"/>
      <c r="U51" s="40"/>
      <c r="V51" s="40"/>
    </row>
    <row r="52" spans="1:22" ht="12" customHeight="1" x14ac:dyDescent="0.2">
      <c r="A52" s="201"/>
      <c r="B52" s="198"/>
      <c r="C52" s="193"/>
      <c r="D52" s="40"/>
      <c r="E52" s="40"/>
      <c r="F52" s="40"/>
      <c r="G52" s="40"/>
      <c r="H52" s="40"/>
      <c r="I52" s="40"/>
      <c r="J52" s="40"/>
      <c r="K52" s="40"/>
      <c r="L52" s="40"/>
      <c r="M52" s="40"/>
      <c r="N52" s="40"/>
      <c r="O52" s="40"/>
      <c r="P52" s="40"/>
      <c r="Q52" s="40"/>
      <c r="R52" s="40"/>
      <c r="S52" s="40"/>
      <c r="T52" s="40"/>
      <c r="U52" s="40"/>
      <c r="V52" s="40"/>
    </row>
    <row r="53" spans="1:22" ht="12" customHeight="1" x14ac:dyDescent="0.2">
      <c r="A53" s="201"/>
      <c r="B53" s="198"/>
      <c r="C53" s="193"/>
      <c r="D53" s="40"/>
      <c r="E53" s="40"/>
      <c r="F53" s="40"/>
      <c r="G53" s="40"/>
      <c r="H53" s="40"/>
      <c r="I53" s="40"/>
      <c r="J53" s="40"/>
      <c r="K53" s="40"/>
      <c r="L53" s="40"/>
      <c r="M53" s="40"/>
      <c r="N53" s="40"/>
      <c r="O53" s="40"/>
      <c r="P53" s="40"/>
      <c r="Q53" s="40"/>
      <c r="R53" s="40"/>
      <c r="S53" s="40"/>
      <c r="T53" s="40"/>
      <c r="U53" s="40"/>
      <c r="V53" s="40"/>
    </row>
    <row r="54" spans="1:22" ht="12" customHeight="1" x14ac:dyDescent="0.2">
      <c r="A54" s="201"/>
      <c r="B54" s="198"/>
      <c r="C54" s="193"/>
      <c r="D54" s="40"/>
      <c r="E54" s="40"/>
      <c r="F54" s="40"/>
      <c r="G54" s="40"/>
      <c r="H54" s="40"/>
      <c r="I54" s="40"/>
      <c r="J54" s="40"/>
      <c r="K54" s="40"/>
      <c r="L54" s="40"/>
      <c r="M54" s="40"/>
      <c r="N54" s="40"/>
      <c r="O54" s="40"/>
      <c r="P54" s="40"/>
      <c r="Q54" s="40"/>
      <c r="R54" s="40"/>
      <c r="S54" s="40"/>
      <c r="T54" s="40"/>
      <c r="U54" s="40"/>
      <c r="V54" s="40"/>
    </row>
    <row r="55" spans="1:22" ht="12" customHeight="1" x14ac:dyDescent="0.2">
      <c r="A55" s="202"/>
      <c r="B55" s="197"/>
      <c r="C55" s="192"/>
      <c r="D55" s="38"/>
      <c r="E55" s="38"/>
      <c r="F55" s="38"/>
      <c r="G55" s="38"/>
      <c r="H55" s="38"/>
      <c r="I55" s="38"/>
      <c r="J55" s="38"/>
      <c r="K55" s="38"/>
      <c r="L55" s="38"/>
      <c r="M55" s="38"/>
      <c r="N55" s="38"/>
      <c r="O55" s="38"/>
      <c r="P55" s="38"/>
      <c r="Q55" s="38"/>
      <c r="R55" s="38"/>
      <c r="S55" s="38"/>
      <c r="T55" s="38"/>
      <c r="U55" s="38"/>
      <c r="V55" s="38"/>
    </row>
    <row r="56" spans="1:22" ht="12" customHeight="1" x14ac:dyDescent="0.2">
      <c r="A56" s="202"/>
      <c r="B56" s="197"/>
      <c r="C56" s="192"/>
      <c r="D56" s="38"/>
      <c r="E56" s="38"/>
      <c r="F56" s="38"/>
      <c r="G56" s="38"/>
      <c r="H56" s="38"/>
      <c r="I56" s="38"/>
      <c r="J56" s="38"/>
      <c r="K56" s="38"/>
      <c r="L56" s="38"/>
      <c r="M56" s="38"/>
      <c r="N56" s="38"/>
      <c r="O56" s="38"/>
      <c r="P56" s="38"/>
      <c r="Q56" s="38"/>
      <c r="R56" s="38"/>
      <c r="S56" s="38"/>
      <c r="T56" s="38"/>
      <c r="U56" s="38"/>
      <c r="V56" s="38"/>
    </row>
    <row r="57" spans="1:22" ht="12" customHeight="1" x14ac:dyDescent="0.2">
      <c r="A57" s="202"/>
      <c r="B57" s="197"/>
      <c r="C57" s="192"/>
      <c r="D57" s="38"/>
      <c r="E57" s="38"/>
      <c r="F57" s="38"/>
      <c r="G57" s="38"/>
      <c r="H57" s="38"/>
      <c r="I57" s="38"/>
      <c r="J57" s="38"/>
      <c r="K57" s="38"/>
      <c r="L57" s="38"/>
      <c r="M57" s="38"/>
      <c r="N57" s="38"/>
      <c r="O57" s="38"/>
      <c r="P57" s="38"/>
      <c r="Q57" s="38"/>
      <c r="R57" s="38"/>
      <c r="S57" s="38"/>
      <c r="T57" s="38"/>
      <c r="U57" s="38"/>
      <c r="V57" s="38"/>
    </row>
    <row r="58" spans="1:22" ht="12" customHeight="1" x14ac:dyDescent="0.2">
      <c r="A58" s="202"/>
      <c r="B58" s="197"/>
      <c r="C58" s="192"/>
      <c r="D58" s="38"/>
      <c r="E58" s="38"/>
      <c r="F58" s="38"/>
      <c r="G58" s="38"/>
      <c r="H58" s="38"/>
      <c r="I58" s="38"/>
      <c r="J58" s="38"/>
      <c r="K58" s="38"/>
      <c r="L58" s="38"/>
      <c r="M58" s="38"/>
      <c r="N58" s="38"/>
      <c r="O58" s="38"/>
      <c r="P58" s="38"/>
      <c r="Q58" s="38"/>
      <c r="R58" s="38"/>
      <c r="S58" s="38"/>
      <c r="T58" s="38"/>
      <c r="U58" s="38"/>
      <c r="V58" s="38"/>
    </row>
    <row r="59" spans="1:22" ht="12" customHeight="1" x14ac:dyDescent="0.2">
      <c r="A59" s="202"/>
      <c r="B59" s="197"/>
      <c r="C59" s="192"/>
      <c r="D59" s="38"/>
      <c r="E59" s="38"/>
      <c r="F59" s="38"/>
      <c r="G59" s="38"/>
      <c r="H59" s="38"/>
      <c r="I59" s="38"/>
      <c r="J59" s="38"/>
      <c r="K59" s="38"/>
      <c r="L59" s="38"/>
      <c r="M59" s="38"/>
      <c r="N59" s="38"/>
      <c r="O59" s="38"/>
      <c r="P59" s="38"/>
      <c r="Q59" s="38"/>
      <c r="R59" s="38"/>
      <c r="S59" s="38"/>
      <c r="T59" s="38"/>
      <c r="U59" s="38"/>
      <c r="V59" s="38"/>
    </row>
    <row r="60" spans="1:22" ht="12" customHeight="1" x14ac:dyDescent="0.2">
      <c r="A60" s="202"/>
      <c r="B60" s="197"/>
      <c r="C60" s="192"/>
      <c r="D60" s="38"/>
      <c r="E60" s="38"/>
      <c r="F60" s="38"/>
      <c r="G60" s="38"/>
      <c r="H60" s="38"/>
      <c r="I60" s="38"/>
      <c r="J60" s="38"/>
      <c r="K60" s="38"/>
      <c r="L60" s="38"/>
      <c r="M60" s="38"/>
      <c r="N60" s="38"/>
      <c r="O60" s="38"/>
      <c r="P60" s="38"/>
      <c r="Q60" s="38"/>
      <c r="R60" s="38"/>
      <c r="S60" s="38"/>
      <c r="T60" s="38"/>
      <c r="U60" s="38"/>
      <c r="V60" s="38"/>
    </row>
    <row r="61" spans="1:22" ht="12" customHeight="1" x14ac:dyDescent="0.2">
      <c r="A61" s="202"/>
      <c r="B61" s="197"/>
      <c r="C61" s="192"/>
      <c r="D61" s="38"/>
      <c r="E61" s="38"/>
      <c r="F61" s="38"/>
      <c r="G61" s="38"/>
      <c r="H61" s="38"/>
      <c r="I61" s="38"/>
      <c r="J61" s="38"/>
      <c r="K61" s="38"/>
      <c r="L61" s="38"/>
      <c r="M61" s="38"/>
      <c r="N61" s="38"/>
      <c r="O61" s="38"/>
      <c r="P61" s="38"/>
      <c r="Q61" s="38"/>
      <c r="R61" s="38"/>
      <c r="S61" s="38"/>
      <c r="T61" s="38"/>
      <c r="U61" s="38"/>
      <c r="V61" s="38"/>
    </row>
    <row r="62" spans="1:22" ht="12" customHeight="1" x14ac:dyDescent="0.2">
      <c r="A62" s="202"/>
      <c r="B62" s="197"/>
      <c r="C62" s="192"/>
      <c r="D62" s="38"/>
      <c r="E62" s="38"/>
      <c r="F62" s="38"/>
      <c r="G62" s="38"/>
      <c r="H62" s="38"/>
      <c r="I62" s="38"/>
      <c r="J62" s="38"/>
      <c r="K62" s="38"/>
      <c r="L62" s="38"/>
      <c r="M62" s="38"/>
      <c r="N62" s="38"/>
      <c r="O62" s="38"/>
      <c r="P62" s="38"/>
      <c r="Q62" s="38"/>
      <c r="R62" s="38"/>
      <c r="S62" s="38"/>
      <c r="T62" s="38"/>
      <c r="U62" s="38"/>
      <c r="V62" s="38"/>
    </row>
    <row r="63" spans="1:22" ht="12" customHeight="1" x14ac:dyDescent="0.2">
      <c r="A63" s="202"/>
      <c r="B63" s="197"/>
      <c r="C63" s="192"/>
      <c r="D63" s="38"/>
      <c r="E63" s="38"/>
      <c r="F63" s="38"/>
      <c r="G63" s="38"/>
      <c r="H63" s="38"/>
      <c r="I63" s="38"/>
      <c r="J63" s="38"/>
      <c r="K63" s="38"/>
      <c r="L63" s="38"/>
      <c r="M63" s="38"/>
      <c r="N63" s="38"/>
      <c r="O63" s="38"/>
      <c r="P63" s="38"/>
      <c r="Q63" s="38"/>
      <c r="R63" s="38"/>
      <c r="S63" s="38"/>
      <c r="T63" s="38"/>
      <c r="U63" s="38"/>
      <c r="V63" s="38"/>
    </row>
    <row r="64" spans="1:22" ht="12" customHeight="1" x14ac:dyDescent="0.2">
      <c r="A64" s="202"/>
      <c r="B64" s="197"/>
      <c r="C64" s="192"/>
      <c r="D64" s="38"/>
      <c r="E64" s="38"/>
      <c r="F64" s="38"/>
      <c r="G64" s="38"/>
      <c r="H64" s="38"/>
      <c r="I64" s="38"/>
      <c r="J64" s="38"/>
      <c r="K64" s="38"/>
      <c r="L64" s="38"/>
      <c r="M64" s="38"/>
      <c r="N64" s="38"/>
      <c r="O64" s="38"/>
      <c r="P64" s="38"/>
      <c r="Q64" s="38"/>
      <c r="R64" s="38"/>
      <c r="S64" s="38"/>
      <c r="T64" s="38"/>
      <c r="U64" s="38"/>
      <c r="V64" s="38"/>
    </row>
    <row r="65" spans="1:22" ht="12" customHeight="1" x14ac:dyDescent="0.2">
      <c r="A65" s="202"/>
      <c r="B65" s="197"/>
      <c r="C65" s="192"/>
      <c r="D65" s="38"/>
      <c r="E65" s="38"/>
      <c r="F65" s="38"/>
      <c r="G65" s="38"/>
      <c r="H65" s="38"/>
      <c r="I65" s="38"/>
      <c r="J65" s="38"/>
      <c r="K65" s="38"/>
      <c r="L65" s="38"/>
      <c r="M65" s="38"/>
      <c r="N65" s="38"/>
      <c r="O65" s="38"/>
      <c r="P65" s="38"/>
      <c r="Q65" s="38"/>
      <c r="R65" s="38"/>
      <c r="S65" s="38"/>
      <c r="T65" s="38"/>
      <c r="U65" s="38"/>
      <c r="V65" s="38"/>
    </row>
    <row r="66" spans="1:22" ht="12" customHeight="1" x14ac:dyDescent="0.2">
      <c r="A66" s="202"/>
      <c r="B66" s="197"/>
      <c r="C66" s="192"/>
      <c r="D66" s="38"/>
      <c r="E66" s="38"/>
      <c r="F66" s="38"/>
      <c r="G66" s="38"/>
      <c r="H66" s="38"/>
      <c r="I66" s="38"/>
      <c r="J66" s="38"/>
      <c r="K66" s="38"/>
      <c r="L66" s="38"/>
      <c r="M66" s="38"/>
      <c r="N66" s="38"/>
      <c r="O66" s="38"/>
      <c r="P66" s="38"/>
      <c r="Q66" s="38"/>
      <c r="R66" s="38"/>
      <c r="S66" s="38"/>
      <c r="T66" s="38"/>
      <c r="U66" s="38"/>
      <c r="V66" s="38"/>
    </row>
    <row r="67" spans="1:22" ht="12" customHeight="1" x14ac:dyDescent="0.2">
      <c r="A67" s="202"/>
      <c r="B67" s="197"/>
      <c r="C67" s="192"/>
      <c r="D67" s="38"/>
      <c r="E67" s="38"/>
      <c r="F67" s="38"/>
      <c r="G67" s="38"/>
      <c r="H67" s="38"/>
      <c r="I67" s="38"/>
      <c r="J67" s="38"/>
      <c r="K67" s="38"/>
      <c r="L67" s="38"/>
      <c r="M67" s="38"/>
      <c r="N67" s="38"/>
      <c r="O67" s="38"/>
      <c r="P67" s="38"/>
      <c r="Q67" s="38"/>
      <c r="R67" s="38"/>
      <c r="S67" s="38"/>
      <c r="T67" s="38"/>
      <c r="U67" s="38"/>
      <c r="V67" s="38"/>
    </row>
    <row r="68" spans="1:22" ht="12" customHeight="1" x14ac:dyDescent="0.2">
      <c r="A68" s="202"/>
      <c r="B68" s="197"/>
      <c r="C68" s="192"/>
      <c r="D68" s="38"/>
      <c r="E68" s="38"/>
      <c r="F68" s="38"/>
      <c r="G68" s="38"/>
      <c r="H68" s="38"/>
      <c r="I68" s="38"/>
      <c r="J68" s="38"/>
      <c r="K68" s="38"/>
      <c r="L68" s="38"/>
      <c r="M68" s="38"/>
      <c r="N68" s="38"/>
      <c r="O68" s="38"/>
      <c r="P68" s="38"/>
      <c r="Q68" s="38"/>
      <c r="R68" s="38"/>
      <c r="S68" s="38"/>
      <c r="T68" s="38"/>
      <c r="U68" s="38"/>
      <c r="V68" s="38"/>
    </row>
    <row r="69" spans="1:22" ht="12" customHeight="1" x14ac:dyDescent="0.2">
      <c r="A69" s="202"/>
      <c r="B69" s="197"/>
      <c r="C69" s="192"/>
      <c r="D69" s="38"/>
      <c r="E69" s="38"/>
      <c r="F69" s="38"/>
      <c r="G69" s="38"/>
      <c r="H69" s="38"/>
      <c r="I69" s="38"/>
      <c r="J69" s="38"/>
      <c r="K69" s="38"/>
      <c r="L69" s="38"/>
      <c r="M69" s="38"/>
      <c r="N69" s="38"/>
      <c r="O69" s="38"/>
      <c r="P69" s="38"/>
      <c r="Q69" s="38"/>
      <c r="R69" s="38"/>
      <c r="S69" s="38"/>
      <c r="T69" s="38"/>
      <c r="U69" s="38"/>
      <c r="V69" s="38"/>
    </row>
    <row r="70" spans="1:22" ht="12" customHeight="1" x14ac:dyDescent="0.2">
      <c r="A70" s="202"/>
      <c r="B70" s="197"/>
      <c r="C70" s="192"/>
      <c r="D70" s="38"/>
      <c r="E70" s="38"/>
      <c r="F70" s="38"/>
      <c r="G70" s="38"/>
      <c r="H70" s="38"/>
      <c r="I70" s="38"/>
      <c r="J70" s="38"/>
      <c r="K70" s="38"/>
      <c r="L70" s="38"/>
      <c r="M70" s="38"/>
      <c r="N70" s="38"/>
      <c r="O70" s="38"/>
      <c r="P70" s="38"/>
      <c r="Q70" s="38"/>
      <c r="R70" s="38"/>
      <c r="S70" s="38"/>
      <c r="T70" s="38"/>
      <c r="U70" s="38"/>
      <c r="V70" s="38"/>
    </row>
    <row r="71" spans="1:22" ht="12" customHeight="1" x14ac:dyDescent="0.2">
      <c r="A71" s="202"/>
      <c r="B71" s="197"/>
      <c r="C71" s="192"/>
      <c r="D71" s="38"/>
      <c r="E71" s="38"/>
      <c r="F71" s="38"/>
      <c r="G71" s="38"/>
      <c r="H71" s="38"/>
      <c r="I71" s="38"/>
      <c r="J71" s="38"/>
      <c r="K71" s="38"/>
      <c r="L71" s="38"/>
      <c r="M71" s="38"/>
      <c r="N71" s="38"/>
      <c r="O71" s="38"/>
      <c r="P71" s="38"/>
      <c r="Q71" s="38"/>
      <c r="R71" s="38"/>
      <c r="S71" s="38"/>
      <c r="T71" s="38"/>
      <c r="U71" s="38"/>
      <c r="V71" s="38"/>
    </row>
    <row r="72" spans="1:22" ht="12" customHeight="1" x14ac:dyDescent="0.2">
      <c r="A72" s="202"/>
      <c r="B72" s="197"/>
      <c r="C72" s="192"/>
      <c r="D72" s="38"/>
      <c r="E72" s="38"/>
      <c r="F72" s="38"/>
      <c r="G72" s="38"/>
      <c r="H72" s="38"/>
      <c r="I72" s="38"/>
      <c r="J72" s="38"/>
      <c r="K72" s="38"/>
      <c r="L72" s="38"/>
      <c r="M72" s="38"/>
      <c r="N72" s="38"/>
      <c r="O72" s="38"/>
      <c r="P72" s="38"/>
      <c r="Q72" s="38"/>
      <c r="R72" s="38"/>
      <c r="S72" s="38"/>
      <c r="T72" s="38"/>
      <c r="U72" s="38"/>
      <c r="V72" s="38"/>
    </row>
    <row r="73" spans="1:22" ht="12" customHeight="1" x14ac:dyDescent="0.2">
      <c r="A73" s="202"/>
      <c r="B73" s="197"/>
      <c r="C73" s="192"/>
      <c r="D73" s="38"/>
      <c r="E73" s="38"/>
      <c r="F73" s="38"/>
      <c r="G73" s="38"/>
      <c r="H73" s="38"/>
      <c r="I73" s="38"/>
      <c r="J73" s="38"/>
      <c r="K73" s="38"/>
      <c r="L73" s="38"/>
      <c r="M73" s="38"/>
      <c r="N73" s="38"/>
      <c r="O73" s="38"/>
      <c r="P73" s="38"/>
      <c r="Q73" s="38"/>
      <c r="R73" s="38"/>
      <c r="S73" s="38"/>
      <c r="T73" s="38"/>
      <c r="U73" s="38"/>
      <c r="V73" s="38"/>
    </row>
    <row r="74" spans="1:22" ht="12" customHeight="1" x14ac:dyDescent="0.2">
      <c r="A74" s="202"/>
      <c r="B74" s="197"/>
      <c r="C74" s="192"/>
      <c r="D74" s="38"/>
      <c r="E74" s="38"/>
      <c r="F74" s="38"/>
      <c r="G74" s="38"/>
      <c r="H74" s="38"/>
      <c r="I74" s="38"/>
      <c r="J74" s="38"/>
      <c r="K74" s="38"/>
      <c r="L74" s="38"/>
      <c r="M74" s="38"/>
      <c r="N74" s="38"/>
      <c r="O74" s="38"/>
      <c r="P74" s="38"/>
      <c r="Q74" s="38"/>
      <c r="R74" s="38"/>
      <c r="S74" s="38"/>
      <c r="T74" s="38"/>
      <c r="U74" s="38"/>
      <c r="V74" s="38"/>
    </row>
    <row r="75" spans="1:22" ht="12" customHeight="1" x14ac:dyDescent="0.2">
      <c r="A75" s="202"/>
      <c r="B75" s="197"/>
      <c r="C75" s="192"/>
      <c r="D75" s="38"/>
      <c r="E75" s="38"/>
      <c r="F75" s="38"/>
      <c r="G75" s="38"/>
      <c r="H75" s="38"/>
      <c r="I75" s="38"/>
      <c r="J75" s="38"/>
      <c r="K75" s="38"/>
      <c r="L75" s="38"/>
      <c r="M75" s="38"/>
      <c r="N75" s="38"/>
      <c r="O75" s="38"/>
      <c r="P75" s="38"/>
      <c r="Q75" s="38"/>
      <c r="R75" s="38"/>
      <c r="S75" s="38"/>
      <c r="T75" s="38"/>
      <c r="U75" s="38"/>
      <c r="V75" s="38"/>
    </row>
    <row r="76" spans="1:22" ht="12" customHeight="1" x14ac:dyDescent="0.2">
      <c r="A76" s="202"/>
      <c r="B76" s="197"/>
      <c r="C76" s="192"/>
      <c r="D76" s="38"/>
      <c r="E76" s="38"/>
      <c r="F76" s="38"/>
      <c r="G76" s="38"/>
      <c r="H76" s="38"/>
      <c r="I76" s="38"/>
      <c r="J76" s="38"/>
      <c r="K76" s="38"/>
      <c r="L76" s="38"/>
      <c r="M76" s="38"/>
      <c r="N76" s="38"/>
      <c r="O76" s="38"/>
      <c r="P76" s="38"/>
      <c r="Q76" s="38"/>
      <c r="R76" s="38"/>
      <c r="S76" s="38"/>
      <c r="T76" s="38"/>
      <c r="U76" s="38"/>
      <c r="V76" s="38"/>
    </row>
    <row r="77" spans="1:22" ht="12" customHeight="1" x14ac:dyDescent="0.2">
      <c r="A77" s="202"/>
      <c r="B77" s="197"/>
      <c r="C77" s="192"/>
      <c r="D77" s="38"/>
      <c r="E77" s="38"/>
      <c r="F77" s="38"/>
      <c r="G77" s="38"/>
      <c r="H77" s="38"/>
      <c r="I77" s="38"/>
      <c r="J77" s="38"/>
      <c r="K77" s="38"/>
      <c r="L77" s="38"/>
      <c r="M77" s="38"/>
      <c r="N77" s="38"/>
      <c r="O77" s="38"/>
      <c r="P77" s="38"/>
      <c r="Q77" s="38"/>
      <c r="R77" s="38"/>
      <c r="S77" s="38"/>
      <c r="T77" s="38"/>
      <c r="U77" s="38"/>
      <c r="V77" s="38"/>
    </row>
    <row r="78" spans="1:22" ht="12" customHeight="1" x14ac:dyDescent="0.2">
      <c r="A78" s="202"/>
      <c r="B78" s="197"/>
      <c r="C78" s="192"/>
      <c r="D78" s="38"/>
      <c r="E78" s="38"/>
      <c r="F78" s="38"/>
      <c r="G78" s="38"/>
      <c r="H78" s="38"/>
      <c r="I78" s="38"/>
      <c r="J78" s="38"/>
      <c r="K78" s="38"/>
      <c r="L78" s="38"/>
      <c r="M78" s="38"/>
      <c r="N78" s="38"/>
      <c r="O78" s="38"/>
      <c r="P78" s="38"/>
      <c r="Q78" s="38"/>
      <c r="R78" s="38"/>
      <c r="S78" s="38"/>
      <c r="T78" s="38"/>
      <c r="U78" s="38"/>
      <c r="V78" s="38"/>
    </row>
    <row r="79" spans="1:22" ht="12" customHeight="1" x14ac:dyDescent="0.2">
      <c r="A79" s="202"/>
      <c r="B79" s="197"/>
      <c r="C79" s="192"/>
      <c r="D79" s="38"/>
      <c r="E79" s="38"/>
      <c r="F79" s="38"/>
      <c r="G79" s="38"/>
      <c r="H79" s="38"/>
      <c r="I79" s="38"/>
      <c r="J79" s="38"/>
      <c r="K79" s="38"/>
      <c r="L79" s="38"/>
      <c r="M79" s="38"/>
      <c r="N79" s="38"/>
      <c r="O79" s="38"/>
      <c r="P79" s="38"/>
      <c r="Q79" s="38"/>
      <c r="R79" s="38"/>
      <c r="S79" s="38"/>
      <c r="T79" s="38"/>
      <c r="U79" s="38"/>
      <c r="V79" s="38"/>
    </row>
    <row r="80" spans="1:22" ht="12" customHeight="1" x14ac:dyDescent="0.2">
      <c r="A80" s="202"/>
      <c r="B80" s="197"/>
      <c r="C80" s="192"/>
      <c r="D80" s="38"/>
      <c r="E80" s="38"/>
      <c r="F80" s="38"/>
      <c r="G80" s="38"/>
      <c r="H80" s="38"/>
      <c r="I80" s="38"/>
      <c r="J80" s="38"/>
      <c r="K80" s="38"/>
      <c r="L80" s="38"/>
      <c r="M80" s="38"/>
      <c r="N80" s="38"/>
      <c r="O80" s="38"/>
      <c r="P80" s="38"/>
      <c r="Q80" s="38"/>
      <c r="R80" s="38"/>
      <c r="S80" s="38"/>
      <c r="T80" s="38"/>
      <c r="U80" s="38"/>
      <c r="V80" s="38"/>
    </row>
    <row r="81" spans="1:22" ht="12" customHeight="1" x14ac:dyDescent="0.2">
      <c r="A81" s="202"/>
      <c r="B81" s="197"/>
      <c r="C81" s="192"/>
      <c r="D81" s="38"/>
      <c r="E81" s="38"/>
      <c r="F81" s="38"/>
      <c r="G81" s="38"/>
      <c r="H81" s="38"/>
      <c r="I81" s="38"/>
      <c r="J81" s="38"/>
      <c r="K81" s="38"/>
      <c r="L81" s="38"/>
      <c r="M81" s="38"/>
      <c r="N81" s="38"/>
      <c r="O81" s="38"/>
      <c r="P81" s="38"/>
      <c r="Q81" s="38"/>
      <c r="R81" s="38"/>
      <c r="S81" s="38"/>
      <c r="T81" s="38"/>
      <c r="U81" s="38"/>
      <c r="V81" s="38"/>
    </row>
    <row r="82" spans="1:22" ht="12" customHeight="1" x14ac:dyDescent="0.2">
      <c r="A82" s="202"/>
      <c r="B82" s="197"/>
      <c r="C82" s="192"/>
      <c r="D82" s="38"/>
      <c r="E82" s="38"/>
      <c r="F82" s="38"/>
      <c r="G82" s="38"/>
      <c r="H82" s="38"/>
      <c r="I82" s="38"/>
      <c r="J82" s="38"/>
      <c r="K82" s="38"/>
      <c r="L82" s="38"/>
      <c r="M82" s="38"/>
      <c r="N82" s="38"/>
      <c r="O82" s="38"/>
      <c r="P82" s="38"/>
      <c r="Q82" s="38"/>
      <c r="R82" s="38"/>
      <c r="S82" s="38"/>
      <c r="T82" s="38"/>
      <c r="U82" s="38"/>
      <c r="V82" s="38"/>
    </row>
    <row r="83" spans="1:22" ht="12" customHeight="1" x14ac:dyDescent="0.2">
      <c r="A83" s="202"/>
      <c r="B83" s="197"/>
      <c r="C83" s="192"/>
      <c r="D83" s="38"/>
      <c r="E83" s="38"/>
      <c r="F83" s="38"/>
      <c r="G83" s="38"/>
      <c r="H83" s="38"/>
      <c r="I83" s="38"/>
      <c r="J83" s="38"/>
      <c r="K83" s="38"/>
      <c r="L83" s="38"/>
      <c r="M83" s="38"/>
      <c r="N83" s="38"/>
      <c r="O83" s="38"/>
      <c r="P83" s="38"/>
      <c r="Q83" s="38"/>
      <c r="R83" s="38"/>
      <c r="S83" s="38"/>
      <c r="T83" s="38"/>
      <c r="U83" s="38"/>
      <c r="V83" s="38"/>
    </row>
    <row r="84" spans="1:22" ht="12" customHeight="1" x14ac:dyDescent="0.2">
      <c r="A84" s="202"/>
      <c r="B84" s="197"/>
      <c r="C84" s="192"/>
      <c r="D84" s="38"/>
      <c r="E84" s="38"/>
      <c r="F84" s="38"/>
      <c r="G84" s="38"/>
      <c r="H84" s="38"/>
      <c r="I84" s="38"/>
      <c r="J84" s="38"/>
      <c r="K84" s="38"/>
      <c r="L84" s="38"/>
      <c r="M84" s="38"/>
      <c r="N84" s="38"/>
      <c r="O84" s="38"/>
      <c r="P84" s="38"/>
      <c r="Q84" s="38"/>
      <c r="R84" s="38"/>
      <c r="S84" s="38"/>
      <c r="T84" s="38"/>
      <c r="U84" s="38"/>
      <c r="V84" s="38"/>
    </row>
    <row r="85" spans="1:22" ht="12" customHeight="1" x14ac:dyDescent="0.2">
      <c r="A85" s="202"/>
      <c r="B85" s="197"/>
      <c r="C85" s="192"/>
      <c r="D85" s="38"/>
      <c r="E85" s="38"/>
      <c r="F85" s="38"/>
      <c r="G85" s="38"/>
      <c r="H85" s="38"/>
      <c r="I85" s="38"/>
      <c r="J85" s="38"/>
      <c r="K85" s="38"/>
      <c r="L85" s="38"/>
      <c r="M85" s="38"/>
      <c r="N85" s="38"/>
      <c r="O85" s="38"/>
      <c r="P85" s="38"/>
      <c r="Q85" s="38"/>
      <c r="R85" s="38"/>
      <c r="S85" s="38"/>
      <c r="T85" s="38"/>
      <c r="U85" s="38"/>
      <c r="V85" s="38"/>
    </row>
    <row r="86" spans="1:22" ht="12" customHeight="1" x14ac:dyDescent="0.2">
      <c r="A86" s="202"/>
      <c r="B86" s="197"/>
      <c r="C86" s="192"/>
      <c r="D86" s="38"/>
      <c r="E86" s="38"/>
      <c r="F86" s="38"/>
      <c r="G86" s="38"/>
      <c r="H86" s="38"/>
      <c r="I86" s="38"/>
      <c r="J86" s="38"/>
      <c r="K86" s="38"/>
      <c r="L86" s="38"/>
      <c r="M86" s="38"/>
      <c r="N86" s="38"/>
      <c r="O86" s="38"/>
      <c r="P86" s="38"/>
      <c r="Q86" s="38"/>
      <c r="R86" s="38"/>
      <c r="S86" s="38"/>
      <c r="T86" s="38"/>
      <c r="U86" s="38"/>
      <c r="V86" s="38"/>
    </row>
    <row r="87" spans="1:22" ht="12" customHeight="1" x14ac:dyDescent="0.2">
      <c r="A87" s="202"/>
      <c r="B87" s="197"/>
      <c r="C87" s="192"/>
      <c r="D87" s="38"/>
      <c r="E87" s="38"/>
      <c r="F87" s="38"/>
      <c r="G87" s="38"/>
      <c r="H87" s="38"/>
      <c r="I87" s="38"/>
      <c r="J87" s="38"/>
      <c r="K87" s="38"/>
      <c r="L87" s="38"/>
      <c r="M87" s="38"/>
      <c r="N87" s="38"/>
      <c r="O87" s="38"/>
      <c r="P87" s="38"/>
      <c r="Q87" s="38"/>
      <c r="R87" s="38"/>
      <c r="S87" s="38"/>
      <c r="T87" s="38"/>
      <c r="U87" s="38"/>
      <c r="V87" s="38"/>
    </row>
    <row r="88" spans="1:22" ht="12" customHeight="1" x14ac:dyDescent="0.2">
      <c r="A88" s="202"/>
      <c r="B88" s="197"/>
      <c r="C88" s="192"/>
      <c r="D88" s="38"/>
      <c r="E88" s="38"/>
      <c r="F88" s="38"/>
      <c r="G88" s="38"/>
      <c r="H88" s="38"/>
      <c r="I88" s="38"/>
      <c r="J88" s="38"/>
      <c r="K88" s="38"/>
      <c r="L88" s="38"/>
      <c r="M88" s="38"/>
      <c r="N88" s="38"/>
      <c r="O88" s="38"/>
      <c r="P88" s="38"/>
      <c r="Q88" s="38"/>
      <c r="R88" s="38"/>
      <c r="S88" s="38"/>
      <c r="T88" s="38"/>
      <c r="U88" s="38"/>
      <c r="V88" s="38"/>
    </row>
    <row r="89" spans="1:22" ht="12" customHeight="1" x14ac:dyDescent="0.2">
      <c r="A89" s="202"/>
      <c r="B89" s="197"/>
      <c r="C89" s="192"/>
      <c r="D89" s="38"/>
      <c r="E89" s="38"/>
      <c r="F89" s="38"/>
      <c r="G89" s="38"/>
      <c r="H89" s="38"/>
      <c r="I89" s="38"/>
      <c r="J89" s="38"/>
      <c r="K89" s="38"/>
      <c r="L89" s="38"/>
      <c r="M89" s="38"/>
      <c r="N89" s="38"/>
      <c r="O89" s="38"/>
      <c r="P89" s="38"/>
      <c r="Q89" s="38"/>
      <c r="R89" s="38"/>
      <c r="S89" s="38"/>
      <c r="T89" s="38"/>
      <c r="U89" s="38"/>
      <c r="V89" s="38"/>
    </row>
    <row r="90" spans="1:22" ht="12" customHeight="1" x14ac:dyDescent="0.2">
      <c r="A90" s="202"/>
      <c r="B90" s="197"/>
      <c r="C90" s="192"/>
      <c r="D90" s="38"/>
      <c r="E90" s="38"/>
      <c r="F90" s="38"/>
      <c r="G90" s="38"/>
      <c r="H90" s="38"/>
      <c r="I90" s="38"/>
      <c r="J90" s="38"/>
      <c r="K90" s="38"/>
      <c r="L90" s="38"/>
      <c r="M90" s="38"/>
      <c r="N90" s="38"/>
      <c r="O90" s="38"/>
      <c r="P90" s="38"/>
      <c r="Q90" s="38"/>
      <c r="R90" s="38"/>
      <c r="S90" s="38"/>
      <c r="T90" s="38"/>
      <c r="U90" s="38"/>
      <c r="V90" s="38"/>
    </row>
    <row r="91" spans="1:22" ht="12" customHeight="1" x14ac:dyDescent="0.2">
      <c r="A91" s="202"/>
      <c r="B91" s="197"/>
      <c r="C91" s="192"/>
      <c r="D91" s="38"/>
      <c r="E91" s="38"/>
      <c r="F91" s="38"/>
      <c r="G91" s="38"/>
      <c r="H91" s="38"/>
      <c r="I91" s="38"/>
      <c r="J91" s="38"/>
      <c r="K91" s="38"/>
      <c r="L91" s="38"/>
      <c r="M91" s="38"/>
      <c r="N91" s="38"/>
      <c r="O91" s="38"/>
      <c r="P91" s="38"/>
      <c r="Q91" s="38"/>
      <c r="R91" s="38"/>
      <c r="S91" s="38"/>
      <c r="T91" s="38"/>
      <c r="U91" s="38"/>
      <c r="V91" s="38"/>
    </row>
    <row r="92" spans="1:22" ht="12" customHeight="1" x14ac:dyDescent="0.2">
      <c r="A92" s="202"/>
      <c r="B92" s="197"/>
      <c r="C92" s="192"/>
      <c r="D92" s="38"/>
      <c r="E92" s="38"/>
      <c r="F92" s="38"/>
      <c r="G92" s="38"/>
      <c r="H92" s="38"/>
      <c r="I92" s="38"/>
      <c r="J92" s="38"/>
      <c r="K92" s="38"/>
      <c r="L92" s="38"/>
      <c r="M92" s="38"/>
      <c r="N92" s="38"/>
      <c r="O92" s="38"/>
      <c r="P92" s="38"/>
      <c r="Q92" s="38"/>
      <c r="R92" s="38"/>
      <c r="S92" s="38"/>
      <c r="T92" s="38"/>
      <c r="U92" s="38"/>
      <c r="V92" s="38"/>
    </row>
    <row r="93" spans="1:22" ht="12" customHeight="1" x14ac:dyDescent="0.2">
      <c r="A93" s="202"/>
      <c r="B93" s="197"/>
      <c r="C93" s="192"/>
      <c r="D93" s="38"/>
      <c r="E93" s="38"/>
      <c r="F93" s="38"/>
      <c r="G93" s="38"/>
      <c r="H93" s="38"/>
      <c r="I93" s="38"/>
      <c r="J93" s="38"/>
      <c r="K93" s="38"/>
      <c r="L93" s="38"/>
      <c r="M93" s="38"/>
      <c r="N93" s="38"/>
      <c r="O93" s="38"/>
      <c r="P93" s="38"/>
      <c r="Q93" s="38"/>
      <c r="R93" s="38"/>
      <c r="S93" s="38"/>
      <c r="T93" s="38"/>
      <c r="U93" s="38"/>
      <c r="V93" s="38"/>
    </row>
    <row r="94" spans="1:22" ht="12" customHeight="1" x14ac:dyDescent="0.2">
      <c r="A94" s="202"/>
      <c r="B94" s="197"/>
      <c r="C94" s="192"/>
      <c r="D94" s="38"/>
      <c r="E94" s="38"/>
      <c r="F94" s="38"/>
      <c r="G94" s="38"/>
      <c r="H94" s="38"/>
      <c r="I94" s="38"/>
      <c r="J94" s="38"/>
      <c r="K94" s="38"/>
      <c r="L94" s="38"/>
      <c r="M94" s="38"/>
      <c r="N94" s="38"/>
      <c r="O94" s="38"/>
      <c r="P94" s="38"/>
      <c r="Q94" s="38"/>
      <c r="R94" s="38"/>
      <c r="S94" s="38"/>
      <c r="T94" s="38"/>
      <c r="U94" s="38"/>
      <c r="V94" s="38"/>
    </row>
    <row r="95" spans="1:22" ht="12" customHeight="1" x14ac:dyDescent="0.2">
      <c r="A95" s="202"/>
      <c r="B95" s="197"/>
      <c r="C95" s="192"/>
      <c r="D95" s="38"/>
      <c r="E95" s="38"/>
      <c r="F95" s="38"/>
      <c r="G95" s="38"/>
      <c r="H95" s="38"/>
      <c r="I95" s="38"/>
      <c r="J95" s="38"/>
      <c r="K95" s="38"/>
      <c r="L95" s="38"/>
      <c r="M95" s="38"/>
      <c r="N95" s="38"/>
      <c r="O95" s="38"/>
      <c r="P95" s="38"/>
      <c r="Q95" s="38"/>
      <c r="R95" s="38"/>
      <c r="S95" s="38"/>
      <c r="T95" s="38"/>
      <c r="U95" s="38"/>
      <c r="V95" s="38"/>
    </row>
    <row r="96" spans="1:22" ht="12" customHeight="1" x14ac:dyDescent="0.2">
      <c r="A96" s="202"/>
      <c r="B96" s="197"/>
      <c r="C96" s="192"/>
      <c r="D96" s="38"/>
      <c r="E96" s="38"/>
      <c r="F96" s="38"/>
      <c r="G96" s="38"/>
      <c r="H96" s="38"/>
      <c r="I96" s="38"/>
      <c r="J96" s="38"/>
      <c r="K96" s="38"/>
      <c r="L96" s="38"/>
      <c r="M96" s="38"/>
      <c r="N96" s="38"/>
      <c r="O96" s="38"/>
      <c r="P96" s="38"/>
      <c r="Q96" s="38"/>
      <c r="R96" s="38"/>
      <c r="S96" s="38"/>
      <c r="T96" s="38"/>
      <c r="U96" s="38"/>
      <c r="V96" s="38"/>
    </row>
    <row r="97" spans="1:22" ht="12" customHeight="1" x14ac:dyDescent="0.2">
      <c r="A97" s="202"/>
      <c r="B97" s="197"/>
      <c r="C97" s="192"/>
      <c r="D97" s="38"/>
      <c r="E97" s="38"/>
      <c r="F97" s="38"/>
      <c r="G97" s="38"/>
      <c r="H97" s="38"/>
      <c r="I97" s="38"/>
      <c r="J97" s="38"/>
      <c r="K97" s="38"/>
      <c r="L97" s="38"/>
      <c r="M97" s="38"/>
      <c r="N97" s="38"/>
      <c r="O97" s="38"/>
      <c r="P97" s="38"/>
      <c r="Q97" s="38"/>
      <c r="R97" s="38"/>
      <c r="S97" s="38"/>
      <c r="T97" s="38"/>
      <c r="U97" s="38"/>
      <c r="V97" s="38"/>
    </row>
    <row r="98" spans="1:22" ht="12" customHeight="1" x14ac:dyDescent="0.2">
      <c r="A98" s="202"/>
      <c r="B98" s="197"/>
      <c r="C98" s="192"/>
      <c r="D98" s="38"/>
      <c r="E98" s="38"/>
      <c r="F98" s="38"/>
      <c r="G98" s="38"/>
      <c r="H98" s="38"/>
      <c r="I98" s="38"/>
      <c r="J98" s="38"/>
      <c r="K98" s="38"/>
      <c r="L98" s="38"/>
      <c r="M98" s="38"/>
      <c r="N98" s="38"/>
      <c r="O98" s="38"/>
      <c r="P98" s="38"/>
      <c r="Q98" s="38"/>
      <c r="R98" s="38"/>
      <c r="S98" s="38"/>
      <c r="T98" s="38"/>
      <c r="U98" s="38"/>
      <c r="V98" s="38"/>
    </row>
    <row r="99" spans="1:22" ht="12" customHeight="1" x14ac:dyDescent="0.2">
      <c r="A99" s="202"/>
      <c r="B99" s="197"/>
      <c r="C99" s="192"/>
      <c r="D99" s="38"/>
      <c r="E99" s="38"/>
      <c r="F99" s="38"/>
      <c r="G99" s="38"/>
      <c r="H99" s="38"/>
      <c r="I99" s="38"/>
      <c r="J99" s="38"/>
      <c r="K99" s="38"/>
      <c r="L99" s="38"/>
      <c r="M99" s="38"/>
      <c r="N99" s="38"/>
      <c r="O99" s="38"/>
      <c r="P99" s="38"/>
      <c r="Q99" s="38"/>
      <c r="R99" s="38"/>
      <c r="S99" s="38"/>
      <c r="T99" s="38"/>
      <c r="U99" s="38"/>
      <c r="V99" s="38"/>
    </row>
    <row r="100" spans="1:22" ht="12" customHeight="1" x14ac:dyDescent="0.2">
      <c r="A100" s="202"/>
      <c r="B100" s="197"/>
      <c r="C100" s="192"/>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2"/>
      <c r="B101" s="197"/>
      <c r="C101" s="192"/>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2"/>
      <c r="B102" s="197"/>
      <c r="C102" s="192"/>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2"/>
      <c r="B103" s="197"/>
      <c r="C103" s="192"/>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2"/>
      <c r="B104" s="197"/>
      <c r="C104" s="192"/>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2"/>
      <c r="B105" s="197"/>
      <c r="C105" s="192"/>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2"/>
      <c r="B106" s="197"/>
      <c r="C106" s="192"/>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2"/>
      <c r="B107" s="197"/>
      <c r="C107" s="192"/>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2"/>
      <c r="B108" s="197"/>
      <c r="C108" s="192"/>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2"/>
      <c r="B109" s="197"/>
      <c r="C109" s="192"/>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2"/>
      <c r="B110" s="197"/>
      <c r="C110" s="192"/>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2"/>
      <c r="B111" s="197"/>
      <c r="C111" s="192"/>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2"/>
      <c r="B112" s="197"/>
      <c r="C112" s="192"/>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2"/>
      <c r="B113" s="197"/>
      <c r="C113" s="192"/>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2"/>
      <c r="B114" s="197"/>
      <c r="C114" s="192"/>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2"/>
      <c r="B115" s="197"/>
      <c r="C115" s="192"/>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2"/>
      <c r="B116" s="197"/>
      <c r="C116" s="192"/>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2"/>
      <c r="B117" s="197"/>
      <c r="C117" s="192"/>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2"/>
      <c r="B118" s="197"/>
      <c r="C118" s="192"/>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2"/>
      <c r="B119" s="197"/>
      <c r="C119" s="192"/>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2"/>
      <c r="B120" s="197"/>
      <c r="C120" s="192"/>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2"/>
      <c r="B121" s="197"/>
      <c r="C121" s="192"/>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2"/>
      <c r="B122" s="197"/>
      <c r="C122" s="192"/>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2"/>
      <c r="B123" s="197"/>
      <c r="C123" s="192"/>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2"/>
      <c r="B124" s="197"/>
      <c r="C124" s="192"/>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2"/>
      <c r="B125" s="197"/>
      <c r="C125" s="192"/>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2"/>
      <c r="B126" s="197"/>
      <c r="C126" s="192"/>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2"/>
      <c r="B127" s="197"/>
      <c r="C127" s="192"/>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2"/>
      <c r="B128" s="197"/>
      <c r="C128" s="192"/>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2"/>
      <c r="B129" s="197"/>
      <c r="C129" s="192"/>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2"/>
      <c r="B130" s="197"/>
      <c r="C130" s="192"/>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2"/>
      <c r="B131" s="197"/>
      <c r="C131" s="192"/>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2"/>
      <c r="B132" s="197"/>
      <c r="C132" s="192"/>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2"/>
      <c r="B133" s="197"/>
      <c r="C133" s="192"/>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2"/>
      <c r="B134" s="197"/>
      <c r="C134" s="192"/>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2"/>
      <c r="B135" s="197"/>
      <c r="C135" s="192"/>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2"/>
      <c r="B136" s="197"/>
      <c r="C136" s="192"/>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2"/>
      <c r="B137" s="197"/>
      <c r="C137" s="192"/>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2"/>
      <c r="B138" s="197"/>
      <c r="C138" s="192"/>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2"/>
      <c r="B139" s="197"/>
      <c r="C139" s="192"/>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2"/>
      <c r="B140" s="197"/>
      <c r="C140" s="192"/>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2"/>
      <c r="B141" s="197"/>
      <c r="C141" s="192"/>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2"/>
      <c r="B142" s="197"/>
      <c r="C142" s="192"/>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2"/>
      <c r="B143" s="197"/>
      <c r="C143" s="192"/>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2"/>
      <c r="B144" s="197"/>
      <c r="C144" s="192"/>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2"/>
      <c r="B145" s="197"/>
      <c r="C145" s="192"/>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2"/>
      <c r="B146" s="197"/>
      <c r="C146" s="192"/>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2"/>
      <c r="B147" s="197"/>
      <c r="C147" s="192"/>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2"/>
      <c r="B148" s="197"/>
      <c r="C148" s="192"/>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2"/>
      <c r="B149" s="197"/>
      <c r="C149" s="192"/>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2"/>
      <c r="B150" s="197"/>
      <c r="C150" s="192"/>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2"/>
      <c r="B151" s="197"/>
      <c r="C151" s="192"/>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2"/>
      <c r="B152" s="197"/>
      <c r="C152" s="192"/>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2"/>
      <c r="B153" s="197"/>
      <c r="C153" s="192"/>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2"/>
      <c r="B154" s="197"/>
      <c r="C154" s="192"/>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2"/>
      <c r="B155" s="197"/>
      <c r="C155" s="192"/>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2"/>
      <c r="B156" s="197"/>
      <c r="C156" s="192"/>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2"/>
      <c r="B157" s="197"/>
      <c r="C157" s="192"/>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2"/>
      <c r="B158" s="197"/>
      <c r="C158" s="192"/>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2"/>
      <c r="B159" s="197"/>
      <c r="C159" s="192"/>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2"/>
      <c r="B160" s="197"/>
      <c r="C160" s="192"/>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2"/>
      <c r="B161" s="197"/>
      <c r="C161" s="192"/>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2"/>
      <c r="B162" s="197"/>
      <c r="C162" s="192"/>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2"/>
      <c r="B163" s="197"/>
      <c r="C163" s="192"/>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2"/>
      <c r="B164" s="197"/>
      <c r="C164" s="192"/>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2"/>
      <c r="B165" s="197"/>
      <c r="C165" s="192"/>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2"/>
      <c r="B166" s="197"/>
      <c r="C166" s="192"/>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2"/>
      <c r="B167" s="197"/>
      <c r="C167" s="192"/>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2"/>
      <c r="B168" s="197"/>
      <c r="C168" s="192"/>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2"/>
      <c r="B169" s="197"/>
      <c r="C169" s="192"/>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2"/>
      <c r="B170" s="197"/>
      <c r="C170" s="192"/>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2"/>
      <c r="B171" s="197"/>
      <c r="C171" s="192"/>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2"/>
      <c r="B172" s="197"/>
      <c r="C172" s="192"/>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2"/>
      <c r="B173" s="197"/>
      <c r="C173" s="192"/>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2"/>
      <c r="B174" s="197"/>
      <c r="C174" s="192"/>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2"/>
      <c r="B175" s="197"/>
      <c r="C175" s="192"/>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2"/>
      <c r="B176" s="197"/>
      <c r="C176" s="192"/>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2"/>
      <c r="B177" s="197"/>
      <c r="C177" s="192"/>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2"/>
      <c r="B178" s="197"/>
      <c r="C178" s="192"/>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2"/>
      <c r="B179" s="197"/>
      <c r="C179" s="192"/>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2"/>
      <c r="B180" s="197"/>
      <c r="C180" s="192"/>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2"/>
      <c r="B181" s="197"/>
      <c r="C181" s="192"/>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2"/>
      <c r="B182" s="197"/>
      <c r="C182" s="192"/>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2"/>
      <c r="B183" s="197"/>
      <c r="C183" s="192"/>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2"/>
      <c r="B184" s="197"/>
      <c r="C184" s="192"/>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2"/>
      <c r="B185" s="197"/>
      <c r="C185" s="192"/>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2"/>
      <c r="B186" s="197"/>
      <c r="C186" s="192"/>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2"/>
      <c r="B187" s="197"/>
      <c r="C187" s="192"/>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2"/>
      <c r="B188" s="197"/>
      <c r="C188" s="192"/>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2"/>
      <c r="B189" s="197"/>
      <c r="C189" s="192"/>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2"/>
      <c r="B190" s="197"/>
      <c r="C190" s="192"/>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2"/>
      <c r="B191" s="197"/>
      <c r="C191" s="192"/>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2"/>
      <c r="B192" s="197"/>
      <c r="C192" s="192"/>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2"/>
      <c r="B193" s="197"/>
      <c r="C193" s="192"/>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2"/>
      <c r="B194" s="197"/>
      <c r="C194" s="192"/>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2"/>
      <c r="B195" s="197"/>
      <c r="C195" s="192"/>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2"/>
      <c r="B196" s="197"/>
      <c r="C196" s="192"/>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2"/>
      <c r="B197" s="197"/>
      <c r="C197" s="192"/>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2"/>
      <c r="B198" s="197"/>
      <c r="C198" s="192"/>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2"/>
      <c r="B199" s="197"/>
      <c r="C199" s="192"/>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2"/>
      <c r="B200" s="197"/>
      <c r="C200" s="192"/>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2"/>
      <c r="B201" s="197"/>
      <c r="C201" s="192"/>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2"/>
      <c r="B202" s="197"/>
      <c r="C202" s="192"/>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2"/>
      <c r="B203" s="197"/>
      <c r="C203" s="192"/>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2"/>
      <c r="B204" s="197"/>
      <c r="C204" s="192"/>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2"/>
      <c r="B205" s="197"/>
      <c r="C205" s="192"/>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2"/>
      <c r="B206" s="197"/>
      <c r="C206" s="192"/>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2"/>
      <c r="B207" s="197"/>
      <c r="C207" s="192"/>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2"/>
      <c r="B208" s="197"/>
      <c r="C208" s="192"/>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2"/>
      <c r="B209" s="197"/>
      <c r="C209" s="192"/>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2"/>
      <c r="B210" s="197"/>
      <c r="C210" s="192"/>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2"/>
      <c r="B211" s="197"/>
      <c r="C211" s="192"/>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2"/>
      <c r="B212" s="197"/>
      <c r="C212" s="192"/>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2"/>
      <c r="B213" s="197"/>
      <c r="C213" s="192"/>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2"/>
      <c r="B214" s="197"/>
      <c r="C214" s="192"/>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2"/>
      <c r="B215" s="197"/>
      <c r="C215" s="192"/>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2"/>
      <c r="B216" s="197"/>
      <c r="C216" s="192"/>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2"/>
      <c r="B217" s="197"/>
      <c r="C217" s="192"/>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2"/>
      <c r="B218" s="197"/>
      <c r="C218" s="192"/>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2"/>
      <c r="B219" s="197"/>
      <c r="C219" s="192"/>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2"/>
      <c r="B220" s="197"/>
      <c r="C220" s="192"/>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2"/>
      <c r="B221" s="197"/>
      <c r="C221" s="192"/>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2"/>
      <c r="B222" s="197"/>
      <c r="C222" s="192"/>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2"/>
      <c r="B223" s="197"/>
      <c r="C223" s="192"/>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2"/>
      <c r="B224" s="197"/>
      <c r="C224" s="192"/>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2"/>
      <c r="B225" s="197"/>
      <c r="C225" s="192"/>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2"/>
      <c r="B226" s="197"/>
      <c r="C226" s="192"/>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2"/>
      <c r="B227" s="197"/>
      <c r="C227" s="192"/>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2"/>
      <c r="B228" s="197"/>
      <c r="C228" s="192"/>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2"/>
      <c r="B229" s="197"/>
      <c r="C229" s="192"/>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2"/>
      <c r="B230" s="197"/>
      <c r="C230" s="192"/>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2"/>
      <c r="B231" s="197"/>
      <c r="C231" s="192"/>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2"/>
      <c r="B232" s="197"/>
      <c r="C232" s="192"/>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2"/>
      <c r="B233" s="197"/>
      <c r="C233" s="192"/>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2"/>
      <c r="B234" s="197"/>
      <c r="C234" s="192"/>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2"/>
      <c r="B235" s="197"/>
      <c r="C235" s="192"/>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2"/>
      <c r="B236" s="197"/>
      <c r="C236" s="192"/>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2"/>
      <c r="B237" s="197"/>
      <c r="C237" s="192"/>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2"/>
      <c r="B238" s="197"/>
      <c r="C238" s="192"/>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2"/>
      <c r="B239" s="197"/>
      <c r="C239" s="192"/>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2"/>
      <c r="B240" s="197"/>
      <c r="C240" s="192"/>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2"/>
      <c r="B241" s="197"/>
      <c r="C241" s="192"/>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2"/>
      <c r="B242" s="197"/>
      <c r="C242" s="192"/>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2"/>
      <c r="B243" s="197"/>
      <c r="C243" s="192"/>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2"/>
      <c r="B244" s="197"/>
      <c r="C244" s="192"/>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2"/>
      <c r="B245" s="197"/>
      <c r="C245" s="192"/>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2"/>
      <c r="B246" s="197"/>
      <c r="C246" s="192"/>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2"/>
      <c r="B247" s="197"/>
      <c r="C247" s="192"/>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2"/>
      <c r="B248" s="197"/>
      <c r="C248" s="192"/>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 sqref="D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style="1" customWidth="1"/>
    <col min="5" max="21" width="8" style="1" customWidth="1"/>
  </cols>
  <sheetData>
    <row r="1" spans="1:24" s="65" customFormat="1" ht="15" customHeight="1" x14ac:dyDescent="0.2">
      <c r="A1" s="292" t="s">
        <v>47</v>
      </c>
      <c r="B1" s="294" t="s">
        <v>48</v>
      </c>
      <c r="C1" s="292" t="s">
        <v>34</v>
      </c>
      <c r="D1" s="295">
        <v>23</v>
      </c>
      <c r="E1" s="293" t="s">
        <v>49</v>
      </c>
      <c r="F1" s="296" t="s">
        <v>38</v>
      </c>
    </row>
    <row r="2" spans="1:24" ht="50.1" customHeight="1" x14ac:dyDescent="0.2">
      <c r="A2" s="351" t="s">
        <v>2859</v>
      </c>
      <c r="B2" s="349"/>
      <c r="C2" s="349"/>
      <c r="D2" s="349"/>
      <c r="E2" s="39"/>
      <c r="F2" s="39"/>
      <c r="G2" s="39"/>
      <c r="H2" s="39"/>
      <c r="I2" s="39"/>
      <c r="J2" s="39"/>
      <c r="K2" s="39"/>
      <c r="L2" s="39"/>
      <c r="M2" s="39"/>
      <c r="N2" s="39"/>
      <c r="O2" s="39"/>
      <c r="P2" s="39"/>
      <c r="Q2" s="39"/>
      <c r="R2" s="39"/>
      <c r="S2" s="39"/>
      <c r="T2" s="39"/>
      <c r="U2" s="39"/>
    </row>
    <row r="3" spans="1:24" s="30" customFormat="1" ht="48" customHeight="1" x14ac:dyDescent="0.2">
      <c r="A3" s="273" t="s">
        <v>1945</v>
      </c>
      <c r="B3" s="274" t="s">
        <v>40</v>
      </c>
      <c r="C3" s="275" t="s">
        <v>41</v>
      </c>
      <c r="D3" s="66" t="s">
        <v>2860</v>
      </c>
      <c r="E3" s="237"/>
      <c r="F3" s="237"/>
      <c r="G3" s="237"/>
      <c r="H3" s="237"/>
      <c r="I3" s="237"/>
      <c r="J3" s="237"/>
      <c r="K3" s="237"/>
      <c r="L3" s="237"/>
      <c r="M3" s="237"/>
      <c r="N3" s="237"/>
      <c r="O3" s="237"/>
      <c r="P3" s="237"/>
      <c r="Q3" s="237"/>
      <c r="R3" s="237"/>
      <c r="S3" s="237"/>
      <c r="T3" s="237"/>
      <c r="U3" s="237"/>
    </row>
    <row r="4" spans="1:24" s="239" customFormat="1" ht="12" x14ac:dyDescent="0.2">
      <c r="A4" s="276">
        <v>1</v>
      </c>
      <c r="B4" s="277">
        <v>2</v>
      </c>
      <c r="C4" s="277" t="s">
        <v>55</v>
      </c>
      <c r="D4" s="280">
        <v>4</v>
      </c>
      <c r="E4" s="238"/>
      <c r="F4" s="238"/>
      <c r="G4" s="223"/>
      <c r="H4" s="238"/>
      <c r="I4" s="238"/>
      <c r="J4" s="238"/>
      <c r="K4" s="238"/>
      <c r="L4" s="238"/>
      <c r="M4" s="238"/>
      <c r="N4" s="238"/>
      <c r="O4" s="238"/>
      <c r="P4" s="238"/>
      <c r="Q4" s="238"/>
      <c r="R4" s="238"/>
      <c r="S4" s="238"/>
      <c r="T4" s="238"/>
      <c r="U4" s="238"/>
      <c r="V4" s="238"/>
      <c r="W4" s="238"/>
      <c r="X4" s="238"/>
    </row>
    <row r="5" spans="1:24" ht="24" x14ac:dyDescent="0.2">
      <c r="A5" s="114"/>
      <c r="B5" s="167" t="s">
        <v>2861</v>
      </c>
      <c r="C5" s="185" t="s">
        <v>2862</v>
      </c>
      <c r="D5" s="251">
        <v>18209.990000000002</v>
      </c>
      <c r="E5" s="38"/>
      <c r="F5" s="38"/>
      <c r="G5" s="38"/>
      <c r="H5" s="38"/>
      <c r="I5" s="38"/>
      <c r="J5" s="38"/>
      <c r="K5" s="38"/>
      <c r="L5" s="38"/>
      <c r="M5" s="38"/>
      <c r="N5" s="38"/>
      <c r="O5" s="38"/>
      <c r="P5" s="38"/>
      <c r="Q5" s="38"/>
      <c r="R5" s="38"/>
      <c r="S5" s="38"/>
      <c r="T5" s="38"/>
      <c r="U5" s="38"/>
    </row>
    <row r="6" spans="1:24" ht="24" x14ac:dyDescent="0.2">
      <c r="A6" s="115"/>
      <c r="B6" s="116" t="s">
        <v>2863</v>
      </c>
      <c r="C6" s="186" t="s">
        <v>2864</v>
      </c>
      <c r="D6" s="41">
        <f>D7+D8+D17+D18</f>
        <v>549212.39</v>
      </c>
      <c r="E6" s="38"/>
      <c r="F6" s="38"/>
      <c r="G6" s="38"/>
      <c r="H6" s="38"/>
      <c r="I6" s="38"/>
      <c r="J6" s="38"/>
      <c r="K6" s="38"/>
      <c r="L6" s="38"/>
      <c r="M6" s="38"/>
      <c r="N6" s="38"/>
      <c r="O6" s="38"/>
      <c r="P6" s="38"/>
      <c r="Q6" s="38"/>
      <c r="R6" s="38"/>
      <c r="S6" s="38"/>
      <c r="T6" s="38"/>
      <c r="U6" s="38"/>
    </row>
    <row r="7" spans="1:24" ht="12.75" customHeight="1" x14ac:dyDescent="0.2">
      <c r="A7" s="115"/>
      <c r="B7" s="116" t="s">
        <v>2865</v>
      </c>
      <c r="C7" s="186" t="s">
        <v>2866</v>
      </c>
      <c r="D7" s="252"/>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6" t="s">
        <v>2868</v>
      </c>
      <c r="D8" s="41">
        <f>SUM(D9:D16)</f>
        <v>231781.13</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6" t="s">
        <v>2869</v>
      </c>
      <c r="D9" s="252">
        <v>36375.89</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6" t="s">
        <v>2870</v>
      </c>
      <c r="D10" s="252">
        <v>180812.23</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6" t="s">
        <v>2872</v>
      </c>
      <c r="D11" s="252">
        <v>575.89</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6" t="s">
        <v>2873</v>
      </c>
      <c r="D12" s="252">
        <v>610.47</v>
      </c>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6" t="s">
        <v>2875</v>
      </c>
      <c r="D13" s="252"/>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6" t="s">
        <v>2876</v>
      </c>
      <c r="D14" s="252">
        <v>132.72</v>
      </c>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6" t="s">
        <v>2877</v>
      </c>
      <c r="D15" s="252"/>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6" t="s">
        <v>2878</v>
      </c>
      <c r="D16" s="252">
        <v>13273.93</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6" t="s">
        <v>2879</v>
      </c>
      <c r="D17" s="252">
        <v>317431.26</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6"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6" t="s">
        <v>2884</v>
      </c>
      <c r="D19" s="252"/>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6" t="s">
        <v>2886</v>
      </c>
      <c r="D20" s="252"/>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6" t="s">
        <v>2888</v>
      </c>
      <c r="D21" s="252"/>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6" t="s">
        <v>2891</v>
      </c>
      <c r="D22" s="252"/>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6" t="s">
        <v>2894</v>
      </c>
      <c r="D23" s="252"/>
      <c r="E23" s="38"/>
      <c r="F23" s="38"/>
      <c r="G23" s="38"/>
      <c r="H23" s="38"/>
      <c r="I23" s="38"/>
      <c r="J23" s="38"/>
      <c r="K23" s="38"/>
      <c r="L23" s="38"/>
      <c r="M23" s="38"/>
      <c r="N23" s="38"/>
      <c r="O23" s="38"/>
      <c r="P23" s="38"/>
      <c r="Q23" s="38"/>
      <c r="R23" s="38"/>
      <c r="S23" s="38"/>
      <c r="T23" s="38"/>
      <c r="U23" s="38"/>
    </row>
    <row r="24" spans="1:21" ht="24" x14ac:dyDescent="0.2">
      <c r="A24" s="85"/>
      <c r="B24" s="116" t="s">
        <v>2895</v>
      </c>
      <c r="C24" s="186" t="s">
        <v>2896</v>
      </c>
      <c r="D24" s="41">
        <f>D25+D26+D35+D36</f>
        <v>542018.17000000004</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6" t="s">
        <v>2897</v>
      </c>
      <c r="D25" s="252"/>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6" t="s">
        <v>2899</v>
      </c>
      <c r="D26" s="41">
        <f>SUM(D27:D34)</f>
        <v>224586.91000000003</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6" t="s">
        <v>2900</v>
      </c>
      <c r="D27" s="252">
        <v>36375.89</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6" t="s">
        <v>2901</v>
      </c>
      <c r="D28" s="252">
        <v>184632.18</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6" t="s">
        <v>2902</v>
      </c>
      <c r="D29" s="252">
        <v>575.89</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6" t="s">
        <v>2903</v>
      </c>
      <c r="D30" s="252">
        <v>610.47</v>
      </c>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6" t="s">
        <v>2904</v>
      </c>
      <c r="D31" s="252"/>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6" t="s">
        <v>2905</v>
      </c>
      <c r="D32" s="252">
        <v>132.72</v>
      </c>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6" t="s">
        <v>2906</v>
      </c>
      <c r="D33" s="252"/>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6" t="s">
        <v>2907</v>
      </c>
      <c r="D34" s="252">
        <v>2259.7600000000002</v>
      </c>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6" t="s">
        <v>2908</v>
      </c>
      <c r="D35" s="252">
        <v>317431.26</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6"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6" t="s">
        <v>2911</v>
      </c>
      <c r="D37" s="252"/>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6" t="s">
        <v>2912</v>
      </c>
      <c r="D38" s="252"/>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6" t="s">
        <v>2913</v>
      </c>
      <c r="D39" s="252"/>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6" t="s">
        <v>2915</v>
      </c>
      <c r="D40" s="252"/>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6" t="s">
        <v>2916</v>
      </c>
      <c r="D41" s="252"/>
      <c r="E41" s="38"/>
      <c r="F41" s="38"/>
      <c r="G41" s="38"/>
      <c r="H41" s="38"/>
      <c r="I41" s="38"/>
      <c r="J41" s="38"/>
      <c r="K41" s="38"/>
      <c r="L41" s="38"/>
      <c r="M41" s="38"/>
      <c r="N41" s="38"/>
      <c r="O41" s="38"/>
      <c r="P41" s="38"/>
      <c r="Q41" s="38"/>
      <c r="R41" s="38"/>
      <c r="S41" s="38"/>
      <c r="T41" s="38"/>
      <c r="U41" s="38"/>
    </row>
    <row r="42" spans="1:21" ht="24" x14ac:dyDescent="0.2">
      <c r="A42" s="85"/>
      <c r="B42" s="116" t="s">
        <v>2917</v>
      </c>
      <c r="C42" s="186" t="s">
        <v>2918</v>
      </c>
      <c r="D42" s="41">
        <f>D5+D6-D24</f>
        <v>25404.209999999963</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6" t="s">
        <v>2920</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2921</v>
      </c>
      <c r="C44" s="186"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6" t="s">
        <v>2924</v>
      </c>
      <c r="D45" s="252"/>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6" t="s">
        <v>2926</v>
      </c>
      <c r="D46" s="252"/>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6" t="s">
        <v>2928</v>
      </c>
      <c r="D47" s="252"/>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6" t="s">
        <v>2930</v>
      </c>
      <c r="D48" s="252"/>
      <c r="E48" s="38"/>
      <c r="F48" s="38"/>
      <c r="G48" s="38"/>
      <c r="H48" s="38"/>
      <c r="I48" s="38"/>
      <c r="J48" s="38"/>
      <c r="K48" s="38"/>
      <c r="L48" s="38"/>
      <c r="M48" s="38"/>
      <c r="N48" s="38"/>
      <c r="O48" s="38"/>
      <c r="P48" s="38"/>
      <c r="Q48" s="38"/>
      <c r="R48" s="38"/>
      <c r="S48" s="38"/>
      <c r="T48" s="38"/>
      <c r="U48" s="38"/>
    </row>
    <row r="49" spans="1:21" ht="24" x14ac:dyDescent="0.2">
      <c r="A49" s="115" t="s">
        <v>2272</v>
      </c>
      <c r="B49" s="166" t="s">
        <v>2931</v>
      </c>
      <c r="C49" s="186"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6"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6" t="s">
        <v>2935</v>
      </c>
      <c r="D51" s="252"/>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6" t="s">
        <v>2936</v>
      </c>
      <c r="D52" s="252"/>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6" t="s">
        <v>2937</v>
      </c>
      <c r="D53" s="252"/>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6" t="s">
        <v>2938</v>
      </c>
      <c r="D54" s="252"/>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6"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6" t="s">
        <v>2941</v>
      </c>
      <c r="D56" s="252"/>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6" t="s">
        <v>2942</v>
      </c>
      <c r="D57" s="252"/>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6" t="s">
        <v>2943</v>
      </c>
      <c r="D58" s="252"/>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6" t="s">
        <v>2944</v>
      </c>
      <c r="D59" s="252"/>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6"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6" t="s">
        <v>2947</v>
      </c>
      <c r="D61" s="252"/>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6" t="s">
        <v>2948</v>
      </c>
      <c r="D62" s="252"/>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6" t="s">
        <v>2949</v>
      </c>
      <c r="D63" s="252"/>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6" t="s">
        <v>2950</v>
      </c>
      <c r="D64" s="252"/>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6"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6" t="s">
        <v>2953</v>
      </c>
      <c r="D66" s="252"/>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6" t="s">
        <v>2954</v>
      </c>
      <c r="D67" s="252"/>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6" t="s">
        <v>2955</v>
      </c>
      <c r="D68" s="252"/>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6" t="s">
        <v>2956</v>
      </c>
      <c r="D69" s="252"/>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6"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6" t="s">
        <v>2959</v>
      </c>
      <c r="D71" s="252"/>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6" t="s">
        <v>2960</v>
      </c>
      <c r="D72" s="252"/>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6" t="s">
        <v>2961</v>
      </c>
      <c r="D73" s="252"/>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6" t="s">
        <v>2962</v>
      </c>
      <c r="D74" s="252"/>
      <c r="E74" s="38"/>
      <c r="F74" s="38"/>
      <c r="G74" s="38"/>
      <c r="H74" s="38"/>
      <c r="I74" s="38"/>
      <c r="J74" s="38"/>
      <c r="K74" s="38"/>
      <c r="L74" s="38"/>
      <c r="M74" s="38"/>
      <c r="N74" s="38"/>
      <c r="O74" s="38"/>
      <c r="P74" s="38"/>
      <c r="Q74" s="38"/>
      <c r="R74" s="38"/>
      <c r="S74" s="38"/>
      <c r="T74" s="38"/>
      <c r="U74" s="38"/>
    </row>
    <row r="75" spans="1:21" ht="12.75" customHeight="1" x14ac:dyDescent="0.2">
      <c r="A75" s="115" t="s">
        <v>2290</v>
      </c>
      <c r="B75" s="116" t="s">
        <v>2963</v>
      </c>
      <c r="C75" s="186"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6" t="s">
        <v>2965</v>
      </c>
      <c r="D76" s="252"/>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6" t="s">
        <v>2966</v>
      </c>
      <c r="D77" s="252"/>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6" t="s">
        <v>2967</v>
      </c>
      <c r="D78" s="252"/>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6" t="s">
        <v>2968</v>
      </c>
      <c r="D79" s="252"/>
      <c r="E79" s="38"/>
      <c r="F79" s="38"/>
      <c r="G79" s="38"/>
      <c r="H79" s="38"/>
      <c r="I79" s="38"/>
      <c r="J79" s="38"/>
      <c r="K79" s="38"/>
      <c r="L79" s="38"/>
      <c r="M79" s="38"/>
      <c r="N79" s="38"/>
      <c r="O79" s="38"/>
      <c r="P79" s="38"/>
      <c r="Q79" s="38"/>
      <c r="R79" s="38"/>
      <c r="S79" s="38"/>
      <c r="T79" s="38"/>
      <c r="U79" s="38"/>
    </row>
    <row r="80" spans="1:21" ht="24" x14ac:dyDescent="0.2">
      <c r="A80" s="115" t="s">
        <v>2292</v>
      </c>
      <c r="B80" s="203" t="s">
        <v>2969</v>
      </c>
      <c r="C80" s="186"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6" t="s">
        <v>2971</v>
      </c>
      <c r="D81" s="252"/>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6" t="s">
        <v>2972</v>
      </c>
      <c r="D82" s="252"/>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6" t="s">
        <v>2973</v>
      </c>
      <c r="D83" s="252"/>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6" t="s">
        <v>2974</v>
      </c>
      <c r="D84" s="252"/>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3" t="s">
        <v>2975</v>
      </c>
      <c r="C85" s="186"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6" t="s">
        <v>2977</v>
      </c>
      <c r="D86" s="252"/>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6" t="s">
        <v>2978</v>
      </c>
      <c r="D87" s="252"/>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6" t="s">
        <v>2979</v>
      </c>
      <c r="D88" s="252"/>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6" t="s">
        <v>2980</v>
      </c>
      <c r="D89" s="252"/>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6"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6" t="s">
        <v>2983</v>
      </c>
      <c r="D91" s="252"/>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6" t="s">
        <v>2984</v>
      </c>
      <c r="D92" s="252"/>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6" t="s">
        <v>2985</v>
      </c>
      <c r="D93" s="252"/>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6" t="s">
        <v>2986</v>
      </c>
      <c r="D94" s="252"/>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6"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6" t="s">
        <v>2989</v>
      </c>
      <c r="D96" s="252"/>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6" t="s">
        <v>2990</v>
      </c>
      <c r="D97" s="252"/>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6" t="s">
        <v>2991</v>
      </c>
      <c r="D98" s="252"/>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6" t="s">
        <v>2992</v>
      </c>
      <c r="D99" s="252"/>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6" t="s">
        <v>2993</v>
      </c>
      <c r="D100" s="252"/>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6" t="s">
        <v>2995</v>
      </c>
      <c r="D101" s="41">
        <f>SUM(D102:D105)</f>
        <v>25404.21</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6" t="s">
        <v>2996</v>
      </c>
      <c r="D102" s="252"/>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6" t="s">
        <v>2997</v>
      </c>
      <c r="D103" s="252">
        <v>25404.21</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6" t="s">
        <v>2998</v>
      </c>
      <c r="D104" s="252"/>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2" t="s">
        <v>2999</v>
      </c>
      <c r="C105" s="187" t="s">
        <v>3000</v>
      </c>
      <c r="D105" s="253"/>
      <c r="E105" s="38"/>
      <c r="F105" s="38"/>
      <c r="G105" s="38"/>
      <c r="H105" s="38"/>
      <c r="I105" s="38"/>
      <c r="J105" s="38"/>
      <c r="K105" s="38"/>
      <c r="L105" s="38"/>
      <c r="M105" s="38"/>
      <c r="N105" s="38"/>
      <c r="O105" s="38"/>
      <c r="P105" s="38"/>
      <c r="Q105" s="38"/>
      <c r="R105" s="38"/>
      <c r="S105" s="38"/>
      <c r="T105" s="38"/>
      <c r="U105" s="38"/>
    </row>
    <row r="106" spans="1:21" ht="15" customHeight="1" x14ac:dyDescent="0.2">
      <c r="A106" s="198"/>
      <c r="B106" s="198"/>
      <c r="C106" s="204"/>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8"/>
      <c r="B107" s="198"/>
      <c r="C107" s="204"/>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8"/>
      <c r="B108" s="198"/>
      <c r="C108" s="205"/>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7"/>
      <c r="B109" s="197"/>
      <c r="C109" s="206"/>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7"/>
      <c r="B110" s="197"/>
      <c r="C110" s="206"/>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7"/>
      <c r="B111" s="197"/>
      <c r="C111" s="206"/>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7"/>
      <c r="B112" s="197"/>
      <c r="C112" s="206"/>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7"/>
      <c r="B113" s="197"/>
      <c r="C113" s="206"/>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7"/>
      <c r="B114" s="197"/>
      <c r="C114" s="206"/>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7"/>
      <c r="B115" s="197"/>
      <c r="C115" s="206"/>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7"/>
      <c r="B116" s="197"/>
      <c r="C116" s="206"/>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7"/>
      <c r="B117" s="197"/>
      <c r="C117" s="206"/>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7"/>
      <c r="B118" s="197"/>
      <c r="C118" s="206"/>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7"/>
      <c r="B119" s="197"/>
      <c r="C119" s="206"/>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7"/>
      <c r="B120" s="197"/>
      <c r="C120" s="206"/>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7"/>
      <c r="B121" s="197"/>
      <c r="C121" s="206"/>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7"/>
      <c r="B122" s="197"/>
      <c r="C122" s="206"/>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7"/>
      <c r="B123" s="197"/>
      <c r="C123" s="206"/>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7"/>
      <c r="B124" s="197"/>
      <c r="C124" s="206"/>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7"/>
      <c r="B125" s="197"/>
      <c r="C125" s="206"/>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7"/>
      <c r="B126" s="197"/>
      <c r="C126" s="206"/>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7"/>
      <c r="B127" s="197"/>
      <c r="C127" s="206"/>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7"/>
      <c r="B128" s="197"/>
      <c r="C128" s="206"/>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7"/>
      <c r="B129" s="197"/>
      <c r="C129" s="206"/>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7"/>
      <c r="B130" s="197"/>
      <c r="C130" s="206"/>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7"/>
      <c r="B131" s="197"/>
      <c r="C131" s="206"/>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7"/>
      <c r="B132" s="197"/>
      <c r="C132" s="206"/>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7"/>
      <c r="B133" s="197"/>
      <c r="C133" s="206"/>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7"/>
      <c r="B134" s="197"/>
      <c r="C134" s="206"/>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7"/>
      <c r="B135" s="197"/>
      <c r="C135" s="206"/>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7"/>
      <c r="B136" s="197"/>
      <c r="C136" s="206"/>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7"/>
      <c r="B137" s="197"/>
      <c r="C137" s="206"/>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7"/>
      <c r="B138" s="197"/>
      <c r="C138" s="206"/>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7"/>
      <c r="B139" s="197"/>
      <c r="C139" s="206"/>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7"/>
      <c r="B140" s="197"/>
      <c r="C140" s="206"/>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7"/>
      <c r="B141" s="197"/>
      <c r="C141" s="206"/>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7"/>
      <c r="B142" s="197"/>
      <c r="C142" s="206"/>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7"/>
      <c r="B143" s="197"/>
      <c r="C143" s="206"/>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7"/>
      <c r="B144" s="197"/>
      <c r="C144" s="206"/>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7"/>
      <c r="B145" s="197"/>
      <c r="C145" s="206"/>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7"/>
      <c r="B146" s="197"/>
      <c r="C146" s="206"/>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7"/>
      <c r="B147" s="197"/>
      <c r="C147" s="206"/>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7"/>
      <c r="B148" s="197"/>
      <c r="C148" s="206"/>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7"/>
      <c r="B149" s="197"/>
      <c r="C149" s="206"/>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7"/>
      <c r="B150" s="197"/>
      <c r="C150" s="206"/>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7"/>
      <c r="B151" s="197"/>
      <c r="C151" s="206"/>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7"/>
      <c r="B152" s="197"/>
      <c r="C152" s="206"/>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7"/>
      <c r="B153" s="197"/>
      <c r="C153" s="206"/>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7"/>
      <c r="B154" s="197"/>
      <c r="C154" s="206"/>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7"/>
      <c r="B155" s="197"/>
      <c r="C155" s="206"/>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7"/>
      <c r="B156" s="197"/>
      <c r="C156" s="206"/>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7"/>
      <c r="B157" s="197"/>
      <c r="C157" s="206"/>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7"/>
      <c r="B158" s="197"/>
      <c r="C158" s="206"/>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7"/>
      <c r="B159" s="197"/>
      <c r="C159" s="206"/>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7"/>
      <c r="B160" s="197"/>
      <c r="C160" s="206"/>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7"/>
      <c r="B161" s="197"/>
      <c r="C161" s="206"/>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7"/>
      <c r="B162" s="197"/>
      <c r="C162" s="206"/>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7"/>
      <c r="B163" s="197"/>
      <c r="C163" s="206"/>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7"/>
      <c r="B164" s="197"/>
      <c r="C164" s="206"/>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7"/>
      <c r="B165" s="197"/>
      <c r="C165" s="206"/>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7"/>
      <c r="B166" s="197"/>
      <c r="C166" s="206"/>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7"/>
      <c r="B167" s="197"/>
      <c r="C167" s="206"/>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7"/>
      <c r="B168" s="197"/>
      <c r="C168" s="206"/>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7"/>
      <c r="B169" s="197"/>
      <c r="C169" s="206"/>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7"/>
      <c r="B170" s="197"/>
      <c r="C170" s="206"/>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7"/>
      <c r="B171" s="197"/>
      <c r="C171" s="206"/>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7"/>
      <c r="B172" s="197"/>
      <c r="C172" s="206"/>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7"/>
      <c r="B173" s="197"/>
      <c r="C173" s="206"/>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7"/>
      <c r="B174" s="197"/>
      <c r="C174" s="206"/>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7"/>
      <c r="B175" s="197"/>
      <c r="C175" s="206"/>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7"/>
      <c r="B176" s="197"/>
      <c r="C176" s="206"/>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7"/>
      <c r="B177" s="197"/>
      <c r="C177" s="206"/>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7"/>
      <c r="B178" s="197"/>
      <c r="C178" s="206"/>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7"/>
      <c r="B179" s="197"/>
      <c r="C179" s="206"/>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7"/>
      <c r="B180" s="197"/>
      <c r="C180" s="206"/>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7"/>
      <c r="B181" s="197"/>
      <c r="C181" s="206"/>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7"/>
      <c r="B182" s="197"/>
      <c r="C182" s="206"/>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7"/>
      <c r="B183" s="197"/>
      <c r="C183" s="206"/>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7"/>
      <c r="B184" s="197"/>
      <c r="C184" s="206"/>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7"/>
      <c r="B185" s="197"/>
      <c r="C185" s="206"/>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7"/>
      <c r="B186" s="197"/>
      <c r="C186" s="206"/>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7"/>
      <c r="B187" s="197"/>
      <c r="C187" s="206"/>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7"/>
      <c r="B188" s="197"/>
      <c r="C188" s="206"/>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7"/>
      <c r="B189" s="197"/>
      <c r="C189" s="206"/>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7"/>
      <c r="B190" s="197"/>
      <c r="C190" s="206"/>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7"/>
      <c r="B191" s="197"/>
      <c r="C191" s="206"/>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7"/>
      <c r="B192" s="197"/>
      <c r="C192" s="206"/>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7"/>
      <c r="B193" s="197"/>
      <c r="C193" s="206"/>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7"/>
      <c r="B194" s="197"/>
      <c r="C194" s="206"/>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7"/>
      <c r="B195" s="197"/>
      <c r="C195" s="206"/>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7"/>
      <c r="B196" s="197"/>
      <c r="C196" s="206"/>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7"/>
      <c r="B197" s="197"/>
      <c r="C197" s="206"/>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7"/>
      <c r="B198" s="197"/>
      <c r="C198" s="206"/>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7"/>
      <c r="B199" s="197"/>
      <c r="C199" s="206"/>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7"/>
      <c r="B200" s="197"/>
      <c r="C200" s="206"/>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7"/>
      <c r="B201" s="197"/>
      <c r="C201" s="206"/>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7"/>
      <c r="B202" s="197"/>
      <c r="C202" s="206"/>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7"/>
      <c r="B203" s="197"/>
      <c r="C203" s="206"/>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7"/>
      <c r="B204" s="197"/>
      <c r="C204" s="206"/>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7"/>
      <c r="B205" s="197"/>
      <c r="C205" s="206"/>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7"/>
      <c r="B206" s="197"/>
      <c r="C206" s="206"/>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7"/>
      <c r="B207" s="197"/>
      <c r="C207" s="206"/>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7"/>
      <c r="B208" s="197"/>
      <c r="C208" s="206"/>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7"/>
      <c r="B209" s="197"/>
      <c r="C209" s="206"/>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7"/>
      <c r="B210" s="197"/>
      <c r="C210" s="206"/>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7"/>
      <c r="B211" s="197"/>
      <c r="C211" s="206"/>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7"/>
      <c r="B212" s="197"/>
      <c r="C212" s="206"/>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7"/>
      <c r="B213" s="197"/>
      <c r="C213" s="206"/>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7"/>
      <c r="B214" s="197"/>
      <c r="C214" s="206"/>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7"/>
      <c r="B215" s="197"/>
      <c r="C215" s="206"/>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7"/>
      <c r="B216" s="197"/>
      <c r="C216" s="206"/>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7"/>
      <c r="B217" s="197"/>
      <c r="C217" s="206"/>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7"/>
      <c r="B218" s="197"/>
      <c r="C218" s="206"/>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7"/>
      <c r="B219" s="197"/>
      <c r="C219" s="206"/>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7"/>
      <c r="B220" s="197"/>
      <c r="C220" s="206"/>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7"/>
      <c r="B221" s="197"/>
      <c r="C221" s="206"/>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7"/>
      <c r="B222" s="197"/>
      <c r="C222" s="206"/>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7"/>
      <c r="B223" s="197"/>
      <c r="C223" s="206"/>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7"/>
      <c r="B224" s="197"/>
      <c r="C224" s="206"/>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7"/>
      <c r="B225" s="197"/>
      <c r="C225" s="206"/>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7"/>
      <c r="B226" s="197"/>
      <c r="C226" s="206"/>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7"/>
      <c r="B227" s="197"/>
      <c r="C227" s="206"/>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7"/>
      <c r="B228" s="197"/>
      <c r="C228" s="206"/>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7"/>
      <c r="B229" s="197"/>
      <c r="C229" s="206"/>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7"/>
      <c r="B230" s="197"/>
      <c r="C230" s="206"/>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7"/>
      <c r="B231" s="197"/>
      <c r="C231" s="206"/>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7"/>
      <c r="B232" s="197"/>
      <c r="C232" s="206"/>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7"/>
      <c r="B233" s="197"/>
      <c r="C233" s="206"/>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7"/>
      <c r="B234" s="197"/>
      <c r="C234" s="206"/>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7"/>
      <c r="B235" s="197"/>
      <c r="C235" s="206"/>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7"/>
      <c r="B236" s="197"/>
      <c r="C236" s="206"/>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7"/>
      <c r="B237" s="197"/>
      <c r="C237" s="206"/>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7"/>
      <c r="B238" s="197"/>
      <c r="C238" s="206"/>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7"/>
      <c r="B239" s="197"/>
      <c r="C239" s="206"/>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7"/>
      <c r="B240" s="197"/>
      <c r="C240" s="206"/>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7"/>
      <c r="B241" s="197"/>
      <c r="C241" s="206"/>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7"/>
      <c r="B242" s="197"/>
      <c r="C242" s="206"/>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7"/>
      <c r="B243" s="197"/>
      <c r="C243" s="206"/>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7"/>
      <c r="B244" s="197"/>
      <c r="C244" s="206"/>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7"/>
      <c r="B245" s="197"/>
      <c r="C245" s="206"/>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7"/>
      <c r="B246" s="197"/>
      <c r="C246" s="206"/>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7"/>
      <c r="B247" s="197"/>
      <c r="C247" s="206"/>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7"/>
      <c r="B248" s="197"/>
      <c r="C248" s="206"/>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7"/>
      <c r="B249" s="197"/>
      <c r="C249" s="206"/>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7"/>
      <c r="B250" s="197"/>
      <c r="C250" s="206"/>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7"/>
      <c r="B251" s="197"/>
      <c r="C251" s="206"/>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7"/>
      <c r="B252" s="197"/>
      <c r="C252" s="206"/>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7"/>
      <c r="B253" s="197"/>
      <c r="C253" s="206"/>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7"/>
      <c r="B254" s="197"/>
      <c r="C254" s="206"/>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7"/>
      <c r="B255" s="197"/>
      <c r="C255" s="206"/>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7"/>
      <c r="B256" s="197"/>
      <c r="C256" s="206"/>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7"/>
      <c r="B257" s="197"/>
      <c r="C257" s="206"/>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7"/>
      <c r="B258" s="197"/>
      <c r="C258" s="206"/>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7"/>
      <c r="B259" s="197"/>
      <c r="C259" s="206"/>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7"/>
      <c r="B260" s="197"/>
      <c r="C260" s="206"/>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7"/>
      <c r="B261" s="197"/>
      <c r="C261" s="206"/>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7"/>
      <c r="B262" s="197"/>
      <c r="C262" s="206"/>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7"/>
      <c r="B263" s="197"/>
      <c r="C263" s="206"/>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7"/>
      <c r="B264" s="197"/>
      <c r="C264" s="206"/>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7"/>
      <c r="B265" s="197"/>
      <c r="C265" s="206"/>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7"/>
      <c r="B266" s="197"/>
      <c r="C266" s="206"/>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7"/>
      <c r="B267" s="197"/>
      <c r="C267" s="206"/>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7"/>
      <c r="B268" s="197"/>
      <c r="C268" s="206"/>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7"/>
      <c r="B269" s="197"/>
      <c r="C269" s="206"/>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7"/>
      <c r="B270" s="197"/>
      <c r="C270" s="206"/>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7"/>
      <c r="B271" s="197"/>
      <c r="C271" s="206"/>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7"/>
      <c r="B272" s="197"/>
      <c r="C272" s="206"/>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7"/>
      <c r="B273" s="197"/>
      <c r="C273" s="206"/>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7"/>
      <c r="B274" s="197"/>
      <c r="C274" s="206"/>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7"/>
      <c r="B275" s="197"/>
      <c r="C275" s="206"/>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7"/>
      <c r="B276" s="197"/>
      <c r="C276" s="206"/>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7"/>
      <c r="B277" s="197"/>
      <c r="C277" s="206"/>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7"/>
      <c r="B278" s="197"/>
      <c r="C278" s="206"/>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7"/>
      <c r="B279" s="197"/>
      <c r="C279" s="206"/>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7"/>
      <c r="B280" s="197"/>
      <c r="C280" s="206"/>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7"/>
      <c r="B281" s="197"/>
      <c r="C281" s="206"/>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7"/>
      <c r="B282" s="197"/>
      <c r="C282" s="206"/>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7"/>
      <c r="B283" s="197"/>
      <c r="C283" s="206"/>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7"/>
      <c r="B284" s="197"/>
      <c r="C284" s="206"/>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7"/>
      <c r="B285" s="197"/>
      <c r="C285" s="206"/>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7"/>
      <c r="B286" s="197"/>
      <c r="C286" s="206"/>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7"/>
      <c r="B287" s="197"/>
      <c r="C287" s="206"/>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7"/>
      <c r="B288" s="197"/>
      <c r="C288" s="206"/>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7"/>
      <c r="B289" s="197"/>
      <c r="C289" s="206"/>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7"/>
      <c r="B290" s="197"/>
      <c r="C290" s="206"/>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7"/>
      <c r="B291" s="197"/>
      <c r="C291" s="206"/>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7"/>
      <c r="B292" s="197"/>
      <c r="C292" s="206"/>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7"/>
      <c r="B293" s="197"/>
      <c r="C293" s="206"/>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7"/>
      <c r="B294" s="197"/>
      <c r="C294" s="206"/>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7"/>
      <c r="B295" s="197"/>
      <c r="C295" s="206"/>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7"/>
      <c r="B296" s="197"/>
      <c r="C296" s="206"/>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7"/>
      <c r="B297" s="197"/>
      <c r="C297" s="206"/>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7"/>
      <c r="B298" s="197"/>
      <c r="C298" s="206"/>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7"/>
      <c r="B299" s="197"/>
      <c r="C299" s="206"/>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7"/>
      <c r="B300" s="197"/>
      <c r="C300" s="206"/>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7"/>
      <c r="B301" s="197"/>
      <c r="C301" s="206"/>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7"/>
      <c r="B302" s="197"/>
      <c r="C302" s="206"/>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7"/>
      <c r="B303" s="197"/>
      <c r="C303" s="206"/>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3"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8" width="1.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51" t="s">
        <v>2859</v>
      </c>
      <c r="B1" s="349"/>
      <c r="C1" s="349"/>
      <c r="D1" s="349"/>
      <c r="E1" s="72" t="s">
        <v>3001</v>
      </c>
      <c r="F1" s="72"/>
      <c r="G1" s="72"/>
      <c r="H1" s="72"/>
      <c r="I1" s="72"/>
      <c r="J1" s="72"/>
      <c r="K1" s="72"/>
      <c r="L1" s="72"/>
      <c r="M1" s="72"/>
      <c r="N1" s="72"/>
      <c r="O1" s="72"/>
      <c r="P1" s="72"/>
    </row>
    <row r="2" spans="1:16" ht="37.5" customHeight="1" x14ac:dyDescent="0.2">
      <c r="A2" s="351" t="s">
        <v>3002</v>
      </c>
      <c r="B2" s="349"/>
      <c r="C2" s="349"/>
      <c r="D2" s="349"/>
    </row>
    <row r="3" spans="1:16" ht="29.25" customHeight="1" x14ac:dyDescent="0.2">
      <c r="A3" s="126" t="s">
        <v>3003</v>
      </c>
      <c r="B3" s="127" t="s">
        <v>3004</v>
      </c>
      <c r="C3" s="128" t="s">
        <v>3005</v>
      </c>
      <c r="D3" s="124"/>
      <c r="E3" s="125">
        <f>E4+E14+E19+E275+E293+E296+E298</f>
        <v>0</v>
      </c>
      <c r="F3" s="125">
        <f>F4+F14+F19+F275+F293+F296+F298</f>
        <v>6</v>
      </c>
      <c r="G3" s="125">
        <f>IF(RefStr!C12&lt;&gt;"",INT(VALUE(MID(RefStr!C12,1,4))),0)</f>
        <v>2023</v>
      </c>
      <c r="H3" s="129">
        <f>IF(RefStr!C12&lt;&gt;"",INT(VALUE(MID(RefStr!C12,6,2))),0)</f>
        <v>6</v>
      </c>
      <c r="I3" s="130">
        <f>RefStr!C10*1</f>
        <v>23</v>
      </c>
      <c r="J3" s="131" t="str">
        <f>RefStr!H7</f>
        <v>DA</v>
      </c>
      <c r="K3" s="129" t="str">
        <f>RefStr!H9</f>
        <v>NE</v>
      </c>
      <c r="L3" s="129" t="str">
        <f>RefStr!H10</f>
        <v>NE</v>
      </c>
      <c r="M3" s="129" t="str">
        <f>RefStr!H8</f>
        <v>NE</v>
      </c>
      <c r="N3" s="129" t="str">
        <f>RefStr!H11</f>
        <v>DA</v>
      </c>
      <c r="O3" s="132">
        <f>RefStr!C6</f>
        <v>32504</v>
      </c>
      <c r="P3" s="72"/>
    </row>
    <row r="4" spans="1:16" ht="19.5" customHeight="1" x14ac:dyDescent="0.2">
      <c r="A4" s="355" t="s">
        <v>3006</v>
      </c>
      <c r="B4" s="356"/>
      <c r="C4" s="357"/>
      <c r="D4" s="124"/>
      <c r="E4" s="72">
        <f t="shared" ref="E4:F4" si="0">SUM(E5:E13)</f>
        <v>0</v>
      </c>
      <c r="F4" s="72">
        <f t="shared" si="0"/>
        <v>0</v>
      </c>
      <c r="G4" s="72"/>
      <c r="H4" s="72"/>
      <c r="I4" s="133" t="s">
        <v>3007</v>
      </c>
      <c r="J4" s="133" t="s">
        <v>3008</v>
      </c>
      <c r="K4" s="133" t="s">
        <v>3009</v>
      </c>
      <c r="L4" s="72"/>
      <c r="M4" s="72"/>
      <c r="N4" s="72"/>
      <c r="O4" s="72"/>
      <c r="P4" s="72"/>
    </row>
    <row r="5" spans="1:16" ht="63.75" customHeight="1" x14ac:dyDescent="0.2">
      <c r="A5" s="134">
        <v>1</v>
      </c>
      <c r="B5" s="135" t="str">
        <f t="shared" ref="B5:B13" si="1">IF(E5=1,"Pogreška",IF(F5=1,"Provjera","O.K."))</f>
        <v>O.K.</v>
      </c>
      <c r="C5" s="136" t="s">
        <v>3010</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3011</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3012</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3013</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3014</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3015</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3016</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3017</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3018</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52" t="s">
        <v>3019</v>
      </c>
      <c r="B14" s="353"/>
      <c r="C14" s="354"/>
      <c r="D14" s="124"/>
      <c r="E14" s="72">
        <f t="shared" ref="E14:F14" si="3">SUM(E15:E18)</f>
        <v>0</v>
      </c>
      <c r="F14" s="72">
        <f t="shared" si="3"/>
        <v>0</v>
      </c>
      <c r="G14" s="72"/>
      <c r="H14" s="72"/>
      <c r="I14" s="72"/>
      <c r="J14" s="72"/>
      <c r="K14" s="72"/>
      <c r="L14" s="72"/>
      <c r="M14" s="72"/>
      <c r="N14" s="72"/>
      <c r="O14" s="72"/>
      <c r="P14" s="72"/>
    </row>
    <row r="15" spans="1:16" ht="57" customHeight="1" x14ac:dyDescent="0.2">
      <c r="A15" s="134">
        <v>1</v>
      </c>
      <c r="B15" s="135" t="str">
        <f t="shared" ref="B15:B18" si="4">IF(E15=1,"Pogreška",IF(F15=1,"Provjera","O.K."))</f>
        <v>O.K.</v>
      </c>
      <c r="C15" s="117" t="s">
        <v>3020</v>
      </c>
      <c r="D15" s="124"/>
      <c r="E15" s="72">
        <f t="shared" ref="E15:E16" si="5">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4"/>
        <v>O.K.</v>
      </c>
      <c r="C16" s="117" t="s">
        <v>3021</v>
      </c>
      <c r="D16" s="124"/>
      <c r="E16" s="72">
        <f t="shared" si="5"/>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4"/>
        <v>O.K.</v>
      </c>
      <c r="C17" s="117" t="s">
        <v>3022</v>
      </c>
      <c r="D17" s="124"/>
      <c r="E17" s="72">
        <f t="shared" ref="E17:E18" si="6">MAX(G17:L17)</f>
        <v>0</v>
      </c>
      <c r="F17" s="72">
        <v>0</v>
      </c>
      <c r="G17" s="140">
        <f>IF(AND(H3=12,J3="DA",M3="DA",BILANCA!D246&gt;=BILANCA!D250,OR(ABS(BILANCA!D246-BILANCA!D250-'PR-RAS'!D645)&gt;0.001,'PR-RAS'!D646&lt;&gt;0)),1,0)</f>
        <v>0</v>
      </c>
      <c r="H17" s="125">
        <f>IF(AND(H3=12,J3="DA",M3="DA",BILANCA!E246&gt;=BILANCA!E250,OR(ABS(BILANCA!E246-BILANCA!E250-'PR-RAS'!E645)&gt;0.001,'PR-RAS'!E646&lt;&gt;0)),1,0)</f>
        <v>0</v>
      </c>
      <c r="I17" s="141">
        <f>IF(AND(H3=12,J3="DA",M3="DA",BILANCA!D250&gt;=BILANCA!D246,OR(ABS(BILANCA!D250-BILANCA!D246-'PR-RAS'!D646)&gt;0.001,'PR-RAS'!D645&lt;&gt;0)),1,0)</f>
        <v>0</v>
      </c>
      <c r="J17" s="141">
        <f>IF(AND(H3=12,J3="DA",M3="DA",BILANCA!E250&gt;=BILANCA!E246,OR(ABS(BILANCA!E250-BILANCA!E246-'PR-RAS'!E646)&gt;0.001,'PR-RAS'!E645&lt;&gt;0)),1,0)</f>
        <v>0</v>
      </c>
      <c r="K17" s="72"/>
      <c r="L17" s="72"/>
      <c r="M17" s="72"/>
      <c r="N17" s="72"/>
      <c r="O17" s="72"/>
      <c r="P17" s="72"/>
    </row>
    <row r="18" spans="1:16" ht="43.5" customHeight="1" x14ac:dyDescent="0.2">
      <c r="A18" s="134">
        <v>4</v>
      </c>
      <c r="B18" s="135" t="str">
        <f t="shared" si="4"/>
        <v>O.K.</v>
      </c>
      <c r="C18" s="117" t="s">
        <v>3023</v>
      </c>
      <c r="D18" s="124"/>
      <c r="E18" s="72">
        <f t="shared" si="6"/>
        <v>0</v>
      </c>
      <c r="F18" s="72">
        <v>0</v>
      </c>
      <c r="G18" s="140">
        <f>IF(AND(J3="DA",K3="DA",I3&lt;&gt;12,I3&lt;&gt;23,ABS('PR-RAS'!D413-'PR-RAS'!D240-'RAS-funkcijski'!D141)&gt;0.001),1,0)</f>
        <v>0</v>
      </c>
      <c r="H18" s="125">
        <f>IF(AND(J3="DA",K3="DA",I3&lt;&gt;12,I3&lt;&gt;23,ABS('PR-RAS'!E413-'PR-RAS'!E240-'RAS-funkcijski'!E141)&gt;0.001),1,0)</f>
        <v>0</v>
      </c>
      <c r="I18" s="72"/>
      <c r="J18" s="72"/>
      <c r="K18" s="72"/>
      <c r="L18" s="72"/>
      <c r="M18" s="72"/>
      <c r="N18" s="72"/>
      <c r="O18" s="72"/>
      <c r="P18" s="72"/>
    </row>
    <row r="19" spans="1:16" ht="19.5" customHeight="1" x14ac:dyDescent="0.2">
      <c r="A19" s="352" t="s">
        <v>3024</v>
      </c>
      <c r="B19" s="353"/>
      <c r="C19" s="354"/>
      <c r="D19" s="124"/>
      <c r="E19" s="72">
        <f>SUM(E20:E273)</f>
        <v>0</v>
      </c>
      <c r="F19" s="72">
        <f>SUM(F20:F273)</f>
        <v>6</v>
      </c>
      <c r="G19" s="72"/>
      <c r="H19" s="72"/>
      <c r="I19" s="72"/>
      <c r="J19" s="72"/>
      <c r="K19" s="72"/>
      <c r="L19" s="72"/>
      <c r="M19" s="72"/>
      <c r="N19" s="72"/>
      <c r="O19" s="72"/>
      <c r="P19" s="72"/>
    </row>
    <row r="20" spans="1:16" ht="22.5" x14ac:dyDescent="0.2">
      <c r="A20" s="134">
        <v>1</v>
      </c>
      <c r="B20" s="135" t="str">
        <f>IF(E20=1,"Pogreška",IF(F20=1,"Provjera","O.K."))</f>
        <v>O.K.</v>
      </c>
      <c r="C20" s="117" t="s">
        <v>3025</v>
      </c>
      <c r="D20" s="124"/>
      <c r="E20" s="72">
        <f t="shared" ref="E20:E83" si="7">MAX(G20:K20)</f>
        <v>0</v>
      </c>
      <c r="F20" s="72">
        <f>MAX(L20:O20)</f>
        <v>0</v>
      </c>
      <c r="G20" s="72">
        <f>IF(OR(AND('PR-RAS'!D152=0,MAX('PR-RAS'!D653:D656)&gt;0),AND('PR-RAS'!E152=0,MAX('PR-RAS'!E653:E656)&gt;0)),1,0)</f>
        <v>0</v>
      </c>
      <c r="H20" s="72">
        <f>IF(OR(AND('PR-RAS'!D152&lt;&gt;0,MAX('PR-RAS'!D653:D656)=0),AND('PR-RAS'!E152&lt;&gt;0,MAX('PR-RAS'!E653:E656)=0)),1,0)</f>
        <v>0</v>
      </c>
      <c r="I20" s="72"/>
      <c r="J20" s="72"/>
      <c r="K20" s="72"/>
      <c r="L20" s="72"/>
      <c r="M20" s="72"/>
      <c r="N20" s="72"/>
      <c r="O20" s="72"/>
      <c r="P20" s="72"/>
    </row>
    <row r="21" spans="1:16" ht="15" customHeight="1" x14ac:dyDescent="0.2">
      <c r="A21" s="134">
        <v>2</v>
      </c>
      <c r="B21" s="135" t="str">
        <f t="shared" ref="B21:B32" si="8">IF(E21=1,"Pogreška",IF(F21=1,"Provjera","O.K."))</f>
        <v>O.K.</v>
      </c>
      <c r="C21" s="118" t="s">
        <v>3026</v>
      </c>
      <c r="D21" s="124"/>
      <c r="E21" s="72">
        <f t="shared" si="7"/>
        <v>0</v>
      </c>
      <c r="F21" s="72">
        <f t="shared" ref="F21:F84" si="9">MAX(L21:O21)</f>
        <v>0</v>
      </c>
      <c r="G21" s="72">
        <f>IF(OR(AND('PR-RAS'!D653=0,'PR-RAS'!D655&lt;&gt;0),AND('PR-RAS'!D653&lt;&gt;0,'PR-RAS'!D655=0)),1,0)</f>
        <v>0</v>
      </c>
      <c r="H21" s="72">
        <f>IF(OR(AND('PR-RAS'!E653=0,'PR-RAS'!E655&lt;&gt;0),AND('PR-RAS'!E653&lt;&gt;0,'PR-RAS'!E655=0)),1,0)</f>
        <v>0</v>
      </c>
      <c r="I21" s="72"/>
      <c r="J21" s="72"/>
      <c r="K21" s="72"/>
      <c r="L21" s="72"/>
      <c r="M21" s="72"/>
      <c r="N21" s="72"/>
      <c r="O21" s="72"/>
      <c r="P21" s="72"/>
    </row>
    <row r="22" spans="1:16" ht="15" customHeight="1" x14ac:dyDescent="0.2">
      <c r="A22" s="134">
        <v>3</v>
      </c>
      <c r="B22" s="135" t="str">
        <f t="shared" si="8"/>
        <v>O.K.</v>
      </c>
      <c r="C22" s="118" t="s">
        <v>3027</v>
      </c>
      <c r="D22" s="124"/>
      <c r="E22" s="72">
        <f t="shared" si="7"/>
        <v>0</v>
      </c>
      <c r="F22" s="72">
        <f t="shared" si="9"/>
        <v>0</v>
      </c>
      <c r="G22" s="72">
        <f>IF(OR(AND('PR-RAS'!D654=0,'PR-RAS'!D656&lt;&gt;0),AND('PR-RAS'!D654&lt;&gt;0,'PR-RAS'!D656=0)),1,0)</f>
        <v>0</v>
      </c>
      <c r="H22" s="72">
        <f>IF(OR(AND('PR-RAS'!E654=0,'PR-RAS'!E656&lt;&gt;0),AND('PR-RAS'!E654&lt;&gt;0,'PR-RAS'!E656=0)),1,0)</f>
        <v>0</v>
      </c>
      <c r="I22" s="72"/>
      <c r="J22" s="72"/>
      <c r="K22" s="72"/>
      <c r="L22" s="72"/>
      <c r="M22" s="72"/>
      <c r="N22" s="72"/>
      <c r="O22" s="72"/>
      <c r="P22" s="72"/>
    </row>
    <row r="23" spans="1:16" ht="15" customHeight="1" x14ac:dyDescent="0.2">
      <c r="A23" s="134">
        <v>4</v>
      </c>
      <c r="B23" s="135" t="str">
        <f t="shared" si="8"/>
        <v>O.K.</v>
      </c>
      <c r="C23" s="118" t="s">
        <v>3028</v>
      </c>
      <c r="D23" s="124"/>
      <c r="E23" s="72">
        <f t="shared" si="7"/>
        <v>0</v>
      </c>
      <c r="F23" s="72">
        <f t="shared" si="9"/>
        <v>0</v>
      </c>
      <c r="G23" s="72">
        <f>IF(ROUND('PR-RAS'!D658,2)&gt;ROUND('PR-RAS'!D24,2),1,0)</f>
        <v>0</v>
      </c>
      <c r="H23" s="72">
        <f>IF(ROUND('PR-RAS'!E658,2)&gt;ROUND('PR-RAS'!E24,2),1,0)</f>
        <v>0</v>
      </c>
      <c r="I23" s="72"/>
      <c r="J23" s="72"/>
      <c r="K23" s="72"/>
      <c r="L23" s="72"/>
      <c r="M23" s="72"/>
      <c r="N23" s="72"/>
      <c r="O23" s="72"/>
      <c r="P23" s="72"/>
    </row>
    <row r="24" spans="1:16" ht="15" customHeight="1" x14ac:dyDescent="0.2">
      <c r="A24" s="134">
        <v>5</v>
      </c>
      <c r="B24" s="135" t="str">
        <f t="shared" si="8"/>
        <v>O.K.</v>
      </c>
      <c r="C24" s="118" t="s">
        <v>3029</v>
      </c>
      <c r="D24" s="124"/>
      <c r="E24" s="72">
        <f t="shared" si="7"/>
        <v>0</v>
      </c>
      <c r="F24" s="72">
        <f t="shared" si="9"/>
        <v>0</v>
      </c>
      <c r="G24" s="72">
        <f>IF(ROUND('PR-RAS'!D659+'PR-RAS'!D660,2)&gt;ROUND('PR-RAS'!D33,2),1,0)</f>
        <v>0</v>
      </c>
      <c r="H24" s="72">
        <f>IF(ROUND('PR-RAS'!E659+'PR-RAS'!E660,2)&gt;ROUND('PR-RAS'!E33,2),1,0)</f>
        <v>0</v>
      </c>
      <c r="I24" s="72"/>
      <c r="J24" s="72"/>
      <c r="K24" s="72"/>
      <c r="L24" s="72"/>
      <c r="M24" s="72"/>
      <c r="N24" s="72"/>
      <c r="O24" s="72"/>
      <c r="P24" s="72"/>
    </row>
    <row r="25" spans="1:16" ht="15" customHeight="1" x14ac:dyDescent="0.2">
      <c r="A25" s="134">
        <v>6</v>
      </c>
      <c r="B25" s="135" t="str">
        <f t="shared" si="8"/>
        <v>O.K.</v>
      </c>
      <c r="C25" s="118" t="s">
        <v>3030</v>
      </c>
      <c r="D25" s="124"/>
      <c r="E25" s="72">
        <f t="shared" si="7"/>
        <v>0</v>
      </c>
      <c r="F25" s="72">
        <f t="shared" si="9"/>
        <v>0</v>
      </c>
      <c r="G25" s="72">
        <f>IF(ABS('PR-RAS'!D60-SUM('PR-RAS'!D661:D664))&gt;0.001,1,0)</f>
        <v>0</v>
      </c>
      <c r="H25" s="72">
        <f>IF(ABS('PR-RAS'!E60-SUM('PR-RAS'!E661:E664))&gt;0.001,1,0)</f>
        <v>0</v>
      </c>
      <c r="I25" s="72"/>
      <c r="J25" s="72"/>
      <c r="K25" s="72"/>
      <c r="L25" s="72"/>
      <c r="M25" s="72"/>
      <c r="N25" s="72"/>
      <c r="O25" s="72"/>
      <c r="P25" s="72"/>
    </row>
    <row r="26" spans="1:16" ht="15" customHeight="1" x14ac:dyDescent="0.2">
      <c r="A26" s="134">
        <v>7</v>
      </c>
      <c r="B26" s="135" t="str">
        <f t="shared" si="8"/>
        <v>O.K.</v>
      </c>
      <c r="C26" s="118" t="s">
        <v>3031</v>
      </c>
      <c r="D26" s="124"/>
      <c r="E26" s="72">
        <f t="shared" si="7"/>
        <v>0</v>
      </c>
      <c r="F26" s="72">
        <f t="shared" si="9"/>
        <v>0</v>
      </c>
      <c r="G26" s="72">
        <f>IF(ABS('PR-RAS'!D61-SUM('PR-RAS'!D665:'PR-RAS'!D668))&gt;0.001,1,0)</f>
        <v>0</v>
      </c>
      <c r="H26" s="72">
        <f>IF(ABS('PR-RAS'!E61-SUM('PR-RAS'!E665:'PR-RAS'!E668))&gt;0.001,1,0)</f>
        <v>0</v>
      </c>
      <c r="I26" s="72"/>
      <c r="J26" s="72"/>
      <c r="K26" s="72"/>
      <c r="L26" s="72"/>
      <c r="M26" s="72"/>
      <c r="N26" s="72"/>
      <c r="O26" s="72"/>
      <c r="P26" s="72"/>
    </row>
    <row r="27" spans="1:16" ht="15" customHeight="1" x14ac:dyDescent="0.2">
      <c r="A27" s="134">
        <v>8</v>
      </c>
      <c r="B27" s="135" t="str">
        <f t="shared" si="8"/>
        <v>O.K.</v>
      </c>
      <c r="C27" s="118" t="s">
        <v>3032</v>
      </c>
      <c r="D27" s="124"/>
      <c r="E27" s="72">
        <f t="shared" si="7"/>
        <v>0</v>
      </c>
      <c r="F27" s="72">
        <f t="shared" si="9"/>
        <v>0</v>
      </c>
      <c r="G27" s="72">
        <f>IF(ABS('PR-RAS'!D63-SUM('PR-RAS'!D669:D671))&gt;0.001,1,0)</f>
        <v>0</v>
      </c>
      <c r="H27" s="72">
        <f>IF(ABS('PR-RAS'!E63-SUM('PR-RAS'!E669:E671))&gt;0.001,1,0)</f>
        <v>0</v>
      </c>
      <c r="I27" s="72"/>
      <c r="J27" s="72"/>
      <c r="K27" s="72"/>
      <c r="L27" s="72"/>
      <c r="M27" s="72"/>
      <c r="N27" s="72"/>
      <c r="O27" s="72"/>
      <c r="P27" s="72"/>
    </row>
    <row r="28" spans="1:16" ht="15" customHeight="1" x14ac:dyDescent="0.2">
      <c r="A28" s="134">
        <v>9</v>
      </c>
      <c r="B28" s="135" t="str">
        <f t="shared" si="8"/>
        <v>O.K.</v>
      </c>
      <c r="C28" s="118" t="s">
        <v>3033</v>
      </c>
      <c r="D28" s="124"/>
      <c r="E28" s="72">
        <f t="shared" si="7"/>
        <v>0</v>
      </c>
      <c r="F28" s="72">
        <f t="shared" si="9"/>
        <v>0</v>
      </c>
      <c r="G28" s="72">
        <f>IF(ABS('PR-RAS'!D64-SUM('PR-RAS'!D672:D674))&gt;0.001,1,0)</f>
        <v>0</v>
      </c>
      <c r="H28" s="72">
        <f>IF(ABS('PR-RAS'!E64-SUM('PR-RAS'!E672:E674))&gt;0.001,1,0)</f>
        <v>0</v>
      </c>
      <c r="I28" s="72"/>
      <c r="J28" s="72"/>
      <c r="K28" s="72"/>
      <c r="L28" s="72"/>
      <c r="M28" s="72"/>
      <c r="N28" s="72"/>
      <c r="O28" s="72"/>
      <c r="P28" s="72"/>
    </row>
    <row r="29" spans="1:16" ht="15" customHeight="1" x14ac:dyDescent="0.2">
      <c r="A29" s="134">
        <v>10</v>
      </c>
      <c r="B29" s="135" t="str">
        <f t="shared" si="8"/>
        <v>O.K.</v>
      </c>
      <c r="C29" s="118" t="s">
        <v>3034</v>
      </c>
      <c r="D29" s="124"/>
      <c r="E29" s="72">
        <f t="shared" si="7"/>
        <v>0</v>
      </c>
      <c r="F29" s="72">
        <f t="shared" si="9"/>
        <v>0</v>
      </c>
      <c r="G29" s="72">
        <f>IF(ROUND('PR-RAS'!D69,2)&lt;&gt;ROUND('PR-RAS'!D675+'PR-RAS'!D676,2),1,0)</f>
        <v>0</v>
      </c>
      <c r="H29" s="72">
        <f>IF(ROUND('PR-RAS'!E69,2)&lt;&gt;ROUND('PR-RAS'!E675+'PR-RAS'!E676,2),1,0)</f>
        <v>0</v>
      </c>
      <c r="I29" s="72"/>
      <c r="J29" s="72"/>
      <c r="K29" s="72"/>
      <c r="L29" s="72"/>
      <c r="M29" s="72"/>
      <c r="N29" s="72"/>
      <c r="O29" s="72"/>
      <c r="P29" s="72"/>
    </row>
    <row r="30" spans="1:16" ht="15" customHeight="1" x14ac:dyDescent="0.2">
      <c r="A30" s="134">
        <v>11</v>
      </c>
      <c r="B30" s="135" t="str">
        <f t="shared" si="8"/>
        <v>O.K.</v>
      </c>
      <c r="C30" s="118" t="s">
        <v>3035</v>
      </c>
      <c r="D30" s="124"/>
      <c r="E30" s="72">
        <f t="shared" si="7"/>
        <v>0</v>
      </c>
      <c r="F30" s="72">
        <f t="shared" si="9"/>
        <v>0</v>
      </c>
      <c r="G30" s="72">
        <f>IF(ABS('PR-RAS'!D70-'PR-RAS'!D677-'PR-RAS'!D678)&gt;0.001,1,0)</f>
        <v>0</v>
      </c>
      <c r="H30" s="72">
        <f>IF(ABS('PR-RAS'!E70-'PR-RAS'!E677-'PR-RAS'!E678)&gt;0.001,1,0)</f>
        <v>0</v>
      </c>
      <c r="I30" s="72"/>
      <c r="J30" s="72"/>
      <c r="K30" s="72"/>
      <c r="L30" s="72"/>
      <c r="M30" s="72"/>
      <c r="N30" s="72"/>
      <c r="O30" s="72"/>
      <c r="P30" s="72"/>
    </row>
    <row r="31" spans="1:16" ht="15" customHeight="1" x14ac:dyDescent="0.2">
      <c r="A31" s="134">
        <v>238</v>
      </c>
      <c r="B31" s="135" t="str">
        <f t="shared" si="8"/>
        <v>O.K.</v>
      </c>
      <c r="C31" s="118" t="s">
        <v>3036</v>
      </c>
      <c r="D31" s="124"/>
      <c r="E31" s="72">
        <f t="shared" si="7"/>
        <v>0</v>
      </c>
      <c r="F31" s="72">
        <f t="shared" si="9"/>
        <v>0</v>
      </c>
      <c r="G31" s="72">
        <f>IF(ABS('PR-RAS'!D72-SUM('PR-RAS'!D679:'PR-RAS'!D685))&gt;0.001,1,0)</f>
        <v>0</v>
      </c>
      <c r="H31" s="72">
        <f>IF(ABS('PR-RAS'!E72-SUM('PR-RAS'!E679:'PR-RAS'!E685))&gt;0.001,1,0)</f>
        <v>0</v>
      </c>
      <c r="I31" s="72"/>
      <c r="J31" s="72"/>
      <c r="K31" s="72"/>
      <c r="L31" s="72"/>
      <c r="M31" s="72"/>
      <c r="N31" s="72"/>
      <c r="O31" s="72"/>
      <c r="P31" s="72"/>
    </row>
    <row r="32" spans="1:16" ht="15" customHeight="1" x14ac:dyDescent="0.2">
      <c r="A32" s="134">
        <v>239</v>
      </c>
      <c r="B32" s="135" t="str">
        <f t="shared" si="8"/>
        <v>O.K.</v>
      </c>
      <c r="C32" s="118" t="s">
        <v>3037</v>
      </c>
      <c r="D32" s="124"/>
      <c r="E32" s="72">
        <f t="shared" si="7"/>
        <v>0</v>
      </c>
      <c r="F32" s="72">
        <f t="shared" si="9"/>
        <v>0</v>
      </c>
      <c r="G32" s="72">
        <f>IF(ABS('PR-RAS'!D73-SUM('PR-RAS'!D686:'PR-RAS'!D693))&gt;0.001,1,0)</f>
        <v>0</v>
      </c>
      <c r="H32" s="72">
        <f>IF(ABS('PR-RAS'!E73-SUM('PR-RAS'!E686:'PR-RAS'!E693))&gt;0.001,1,0)</f>
        <v>0</v>
      </c>
      <c r="I32" s="72"/>
      <c r="J32" s="72"/>
      <c r="K32" s="72"/>
      <c r="L32" s="72"/>
      <c r="M32" s="72"/>
      <c r="N32" s="72"/>
      <c r="O32" s="72"/>
      <c r="P32" s="72"/>
    </row>
    <row r="33" spans="1:16" ht="15" customHeight="1" x14ac:dyDescent="0.2">
      <c r="A33" s="134">
        <v>12</v>
      </c>
      <c r="B33" s="135" t="str">
        <f t="shared" ref="B33:B38" si="10">IF(E33=1,"Pogreška",IF(F33=1,"Provjera","O.K."))</f>
        <v>O.K.</v>
      </c>
      <c r="C33" s="118" t="s">
        <v>3038</v>
      </c>
      <c r="D33" s="124"/>
      <c r="E33" s="72">
        <f t="shared" si="7"/>
        <v>0</v>
      </c>
      <c r="F33" s="72">
        <f t="shared" si="9"/>
        <v>0</v>
      </c>
      <c r="G33" s="72">
        <f>IF(ABS('PR-RAS'!D75-SUM('PR-RAS'!D694:D697))&gt;0.001,1,0)</f>
        <v>0</v>
      </c>
      <c r="H33" s="72">
        <f>IF(ABS('PR-RAS'!E75-SUM('PR-RAS'!E694:E697))&gt;0.001,1,0)</f>
        <v>0</v>
      </c>
      <c r="I33" s="72"/>
      <c r="J33" s="72"/>
      <c r="K33" s="72"/>
      <c r="L33" s="72"/>
      <c r="M33" s="72"/>
      <c r="N33" s="72"/>
      <c r="O33" s="72"/>
      <c r="P33" s="72"/>
    </row>
    <row r="34" spans="1:16" ht="15" customHeight="1" x14ac:dyDescent="0.2">
      <c r="A34" s="134">
        <v>13</v>
      </c>
      <c r="B34" s="135" t="str">
        <f t="shared" si="10"/>
        <v>O.K.</v>
      </c>
      <c r="C34" s="118" t="s">
        <v>3039</v>
      </c>
      <c r="D34" s="124"/>
      <c r="E34" s="72">
        <f t="shared" si="7"/>
        <v>0</v>
      </c>
      <c r="F34" s="72">
        <f t="shared" si="9"/>
        <v>0</v>
      </c>
      <c r="G34" s="72">
        <f>IF(ABS('PR-RAS'!D76-SUM('PR-RAS'!D698:D701))&gt;0.001,1,0)</f>
        <v>0</v>
      </c>
      <c r="H34" s="72">
        <f>IF(ABS('PR-RAS'!E76-SUM('PR-RAS'!E698:E701))&gt;0.001,1,0)</f>
        <v>0</v>
      </c>
      <c r="I34" s="72"/>
      <c r="J34" s="72"/>
      <c r="K34" s="72"/>
      <c r="L34" s="72"/>
      <c r="M34" s="72"/>
      <c r="N34" s="72"/>
      <c r="O34" s="72"/>
      <c r="P34" s="72"/>
    </row>
    <row r="35" spans="1:16" ht="15" customHeight="1" x14ac:dyDescent="0.2">
      <c r="A35" s="134">
        <v>14</v>
      </c>
      <c r="B35" s="135" t="str">
        <f t="shared" si="10"/>
        <v>O.K.</v>
      </c>
      <c r="C35" s="118" t="s">
        <v>3040</v>
      </c>
      <c r="D35" s="124"/>
      <c r="E35" s="72">
        <f t="shared" si="7"/>
        <v>0</v>
      </c>
      <c r="F35" s="72">
        <f t="shared" si="9"/>
        <v>0</v>
      </c>
      <c r="G35" s="72">
        <f>IF(ROUND('PR-RAS'!D702,2)&gt;ROUND('PR-RAS'!D90,2),1,0)</f>
        <v>0</v>
      </c>
      <c r="H35" s="72">
        <f>IF(ROUND('PR-RAS'!E702,2)&gt;ROUND('PR-RAS'!E90,2),1,0)</f>
        <v>0</v>
      </c>
      <c r="I35" s="72"/>
      <c r="J35" s="72"/>
      <c r="K35" s="72"/>
      <c r="L35" s="72"/>
      <c r="M35" s="72"/>
      <c r="N35" s="72"/>
      <c r="O35" s="72"/>
      <c r="P35" s="72"/>
    </row>
    <row r="36" spans="1:16" ht="15" customHeight="1" x14ac:dyDescent="0.2">
      <c r="A36" s="134">
        <v>15</v>
      </c>
      <c r="B36" s="135" t="str">
        <f t="shared" si="10"/>
        <v>O.K.</v>
      </c>
      <c r="C36" s="118" t="s">
        <v>3041</v>
      </c>
      <c r="D36" s="124"/>
      <c r="E36" s="72">
        <f t="shared" si="7"/>
        <v>0</v>
      </c>
      <c r="F36" s="72">
        <f t="shared" si="9"/>
        <v>0</v>
      </c>
      <c r="G36" s="72">
        <f>IF(ABS('PR-RAS'!D105-SUM('PR-RAS'!D703:D709))&gt;0.001,1,0)</f>
        <v>0</v>
      </c>
      <c r="H36" s="72">
        <f>IF(ABS('PR-RAS'!E105-SUM('PR-RAS'!E703:E709))&gt;0.001,1,0)</f>
        <v>0</v>
      </c>
      <c r="I36" s="72"/>
      <c r="J36" s="72"/>
      <c r="K36" s="72"/>
      <c r="L36" s="72"/>
      <c r="M36" s="72"/>
      <c r="N36" s="72"/>
      <c r="O36" s="72"/>
      <c r="P36" s="72"/>
    </row>
    <row r="37" spans="1:16" ht="15" customHeight="1" x14ac:dyDescent="0.2">
      <c r="A37" s="134">
        <v>16</v>
      </c>
      <c r="B37" s="135" t="str">
        <f t="shared" si="10"/>
        <v>O.K.</v>
      </c>
      <c r="C37" s="118" t="s">
        <v>3042</v>
      </c>
      <c r="D37" s="124"/>
      <c r="E37" s="72">
        <f t="shared" si="7"/>
        <v>0</v>
      </c>
      <c r="F37" s="72">
        <f t="shared" si="9"/>
        <v>0</v>
      </c>
      <c r="G37" s="72">
        <f>IF(ROUND(SUM('PR-RAS'!D710:D712),2)&gt;ROUND('PR-RAS'!D117,2),1,0)</f>
        <v>0</v>
      </c>
      <c r="H37" s="72">
        <f>IF(ROUND(SUM('PR-RAS'!E710:E712),2)&gt;ROUND('PR-RAS'!E117,2),1,0)</f>
        <v>0</v>
      </c>
      <c r="I37" s="72"/>
      <c r="J37" s="72"/>
      <c r="K37" s="72"/>
      <c r="L37" s="72"/>
      <c r="M37" s="72"/>
      <c r="N37" s="72"/>
      <c r="O37" s="72"/>
      <c r="P37" s="72"/>
    </row>
    <row r="38" spans="1:16" ht="15" customHeight="1" x14ac:dyDescent="0.2">
      <c r="A38" s="134">
        <v>240</v>
      </c>
      <c r="B38" s="135" t="str">
        <f t="shared" si="10"/>
        <v>O.K.</v>
      </c>
      <c r="C38" s="118" t="s">
        <v>3043</v>
      </c>
      <c r="D38" s="124"/>
      <c r="E38" s="72">
        <f t="shared" si="7"/>
        <v>0</v>
      </c>
      <c r="F38" s="72">
        <f t="shared" si="9"/>
        <v>0</v>
      </c>
      <c r="G38" s="72">
        <f>IF(ABS('PR-RAS'!D132-SUM('PR-RAS'!D713:D715))&gt;0.001,1,0)</f>
        <v>0</v>
      </c>
      <c r="H38" s="72">
        <f>IF(ABS('PR-RAS'!E132-SUM('PR-RAS'!E713:E715))&gt;0.001,1,0)</f>
        <v>0</v>
      </c>
      <c r="I38" s="72"/>
      <c r="J38" s="72"/>
      <c r="K38" s="72"/>
      <c r="L38" s="72"/>
      <c r="M38" s="72"/>
      <c r="N38" s="72"/>
      <c r="O38" s="72"/>
      <c r="P38" s="72"/>
    </row>
    <row r="39" spans="1:16" ht="15" customHeight="1" x14ac:dyDescent="0.2">
      <c r="A39" s="134">
        <v>17</v>
      </c>
      <c r="B39" s="135" t="str">
        <f t="shared" ref="B39:B93" si="11">IF(E39=1,"Pogreška",IF(F39=1,"Provjera","O.K."))</f>
        <v>O.K.</v>
      </c>
      <c r="C39" s="118" t="s">
        <v>3044</v>
      </c>
      <c r="D39" s="124"/>
      <c r="E39" s="72">
        <f t="shared" si="7"/>
        <v>0</v>
      </c>
      <c r="F39" s="72">
        <f t="shared" si="9"/>
        <v>0</v>
      </c>
      <c r="G39" s="72">
        <f>IF(ROUND('PR-RAS'!D716+'PR-RAS'!D717,2)&gt;ROUND('PR-RAS'!D158,2),1,0)</f>
        <v>0</v>
      </c>
      <c r="H39" s="72">
        <f>IF(ROUND('PR-RAS'!E716+'PR-RAS'!E717,2)&gt;ROUND('PR-RAS'!E158,2),1,0)</f>
        <v>0</v>
      </c>
      <c r="I39" s="72"/>
      <c r="J39" s="72"/>
      <c r="K39" s="72"/>
      <c r="L39" s="72"/>
      <c r="M39" s="72"/>
      <c r="N39" s="72"/>
      <c r="O39" s="72"/>
      <c r="P39" s="72"/>
    </row>
    <row r="40" spans="1:16" ht="15" customHeight="1" x14ac:dyDescent="0.2">
      <c r="A40" s="134">
        <v>18</v>
      </c>
      <c r="B40" s="135" t="str">
        <f t="shared" si="11"/>
        <v>O.K.</v>
      </c>
      <c r="C40" s="118" t="s">
        <v>3045</v>
      </c>
      <c r="D40" s="124"/>
      <c r="E40" s="72">
        <f t="shared" si="7"/>
        <v>0</v>
      </c>
      <c r="F40" s="72">
        <f t="shared" si="9"/>
        <v>0</v>
      </c>
      <c r="G40" s="72">
        <f>IF(ROUND('PR-RAS'!D718,2)&gt;ROUND('PR-RAS'!D166,2),1,0)</f>
        <v>0</v>
      </c>
      <c r="H40" s="72">
        <f>IF(ROUND('PR-RAS'!E718,2)&gt;ROUND('PR-RAS'!E166,2),1,0)</f>
        <v>0</v>
      </c>
      <c r="I40" s="72"/>
      <c r="J40" s="72"/>
      <c r="K40" s="72"/>
      <c r="L40" s="72"/>
      <c r="M40" s="72"/>
      <c r="N40" s="72"/>
      <c r="O40" s="72"/>
      <c r="P40" s="72"/>
    </row>
    <row r="41" spans="1:16" ht="15" customHeight="1" x14ac:dyDescent="0.2">
      <c r="A41" s="134">
        <v>19</v>
      </c>
      <c r="B41" s="135" t="str">
        <f t="shared" si="11"/>
        <v>O.K.</v>
      </c>
      <c r="C41" s="118" t="s">
        <v>3046</v>
      </c>
      <c r="D41" s="124"/>
      <c r="E41" s="72">
        <f t="shared" si="7"/>
        <v>0</v>
      </c>
      <c r="F41" s="72">
        <f t="shared" si="9"/>
        <v>0</v>
      </c>
      <c r="G41" s="72">
        <f>IF(ROUND('PR-RAS'!D719,2)&gt;ROUND('PR-RAS'!D182,2),1,0)</f>
        <v>0</v>
      </c>
      <c r="H41" s="72">
        <f>IF(ROUND('PR-RAS'!E719,2)&gt;ROUND('PR-RAS'!E182,2),1,0)</f>
        <v>0</v>
      </c>
      <c r="I41" s="72"/>
      <c r="J41" s="72"/>
      <c r="K41" s="72"/>
      <c r="L41" s="72"/>
      <c r="M41" s="72"/>
      <c r="N41" s="72"/>
      <c r="O41" s="72"/>
      <c r="P41" s="72"/>
    </row>
    <row r="42" spans="1:16" ht="15" customHeight="1" x14ac:dyDescent="0.2">
      <c r="A42" s="134">
        <v>20</v>
      </c>
      <c r="B42" s="135" t="str">
        <f t="shared" si="11"/>
        <v>O.K.</v>
      </c>
      <c r="C42" s="118" t="s">
        <v>3047</v>
      </c>
      <c r="D42" s="124"/>
      <c r="E42" s="72">
        <f t="shared" si="7"/>
        <v>0</v>
      </c>
      <c r="F42" s="72">
        <f t="shared" si="9"/>
        <v>0</v>
      </c>
      <c r="G42" s="72">
        <f>IF(ROUND('PR-RAS'!D720,2)&gt;ROUND('PR-RAS'!D183,2),1,0)</f>
        <v>0</v>
      </c>
      <c r="H42" s="72">
        <f>IF(ROUND('PR-RAS'!E720,2)&gt;ROUND('PR-RAS'!E183,2),1,0)</f>
        <v>0</v>
      </c>
      <c r="I42" s="72"/>
      <c r="J42" s="72"/>
      <c r="K42" s="72"/>
      <c r="L42" s="72"/>
      <c r="M42" s="72"/>
      <c r="N42" s="72"/>
      <c r="O42" s="72"/>
      <c r="P42" s="72"/>
    </row>
    <row r="43" spans="1:16" ht="15" customHeight="1" x14ac:dyDescent="0.2">
      <c r="A43" s="134">
        <v>21</v>
      </c>
      <c r="B43" s="135" t="str">
        <f t="shared" si="11"/>
        <v>O.K.</v>
      </c>
      <c r="C43" s="118" t="s">
        <v>3048</v>
      </c>
      <c r="D43" s="124"/>
      <c r="E43" s="72">
        <f t="shared" si="7"/>
        <v>0</v>
      </c>
      <c r="F43" s="72">
        <f t="shared" si="9"/>
        <v>0</v>
      </c>
      <c r="G43" s="72">
        <f>IF(ROUND(SUM('PR-RAS'!D721:D723),2)&gt;ROUND('PR-RAS'!D184,2),1,0)</f>
        <v>0</v>
      </c>
      <c r="H43" s="72">
        <f>IF(ROUND(SUM('PR-RAS'!E721:E723),2)&gt;ROUND('PR-RAS'!E184,2),1,0)</f>
        <v>0</v>
      </c>
      <c r="I43" s="72"/>
      <c r="J43" s="72"/>
      <c r="K43" s="72"/>
      <c r="L43" s="72"/>
      <c r="M43" s="72"/>
      <c r="N43" s="72"/>
      <c r="O43" s="72"/>
      <c r="P43" s="72"/>
    </row>
    <row r="44" spans="1:16" ht="15" customHeight="1" x14ac:dyDescent="0.2">
      <c r="A44" s="134">
        <v>22</v>
      </c>
      <c r="B44" s="135" t="str">
        <f t="shared" si="11"/>
        <v>O.K.</v>
      </c>
      <c r="C44" s="118" t="s">
        <v>3049</v>
      </c>
      <c r="D44" s="124"/>
      <c r="E44" s="72">
        <f t="shared" si="7"/>
        <v>0</v>
      </c>
      <c r="F44" s="72">
        <f t="shared" si="9"/>
        <v>0</v>
      </c>
      <c r="G44" s="72">
        <f>IF(ROUND('PR-RAS'!D724,2)&gt;ROUND('PR-RAS'!D186,2),1,0)</f>
        <v>0</v>
      </c>
      <c r="H44" s="72">
        <f>IF(ROUND('PR-RAS'!E724,2)&gt;ROUND('PR-RAS'!E186,2),1,0)</f>
        <v>0</v>
      </c>
      <c r="I44" s="72"/>
      <c r="J44" s="72"/>
      <c r="K44" s="72"/>
      <c r="L44" s="72"/>
      <c r="M44" s="72"/>
      <c r="N44" s="72"/>
      <c r="O44" s="72"/>
      <c r="P44" s="72"/>
    </row>
    <row r="45" spans="1:16" ht="15" customHeight="1" x14ac:dyDescent="0.2">
      <c r="A45" s="134">
        <v>23</v>
      </c>
      <c r="B45" s="135" t="str">
        <f t="shared" si="11"/>
        <v>O.K.</v>
      </c>
      <c r="C45" s="118" t="s">
        <v>3050</v>
      </c>
      <c r="D45" s="124"/>
      <c r="E45" s="72">
        <f t="shared" si="7"/>
        <v>0</v>
      </c>
      <c r="F45" s="72">
        <f t="shared" si="9"/>
        <v>0</v>
      </c>
      <c r="G45" s="72">
        <f>IF(ROUND('PR-RAS'!D725,2)&gt;ROUND('PR-RAS'!D189,2),1,0)</f>
        <v>0</v>
      </c>
      <c r="H45" s="72">
        <f>IF(ROUND('PR-RAS'!E725,2)&gt;ROUND('PR-RAS'!E189,2),1,0)</f>
        <v>0</v>
      </c>
      <c r="I45" s="72"/>
      <c r="J45" s="72"/>
      <c r="K45" s="72"/>
      <c r="L45" s="72"/>
      <c r="M45" s="72"/>
      <c r="N45" s="72"/>
      <c r="O45" s="72"/>
      <c r="P45" s="72"/>
    </row>
    <row r="46" spans="1:16" ht="15" customHeight="1" x14ac:dyDescent="0.2">
      <c r="A46" s="134">
        <v>24</v>
      </c>
      <c r="B46" s="135" t="str">
        <f t="shared" si="11"/>
        <v>O.K.</v>
      </c>
      <c r="C46" s="118" t="s">
        <v>3051</v>
      </c>
      <c r="D46" s="124"/>
      <c r="E46" s="72">
        <f t="shared" si="7"/>
        <v>0</v>
      </c>
      <c r="F46" s="72">
        <f t="shared" si="9"/>
        <v>0</v>
      </c>
      <c r="G46" s="72">
        <f>IF(ROUND('PR-RAS'!D726,2)&gt;ROUND('PR-RAS'!D190,2),1,0)</f>
        <v>0</v>
      </c>
      <c r="H46" s="72">
        <f>IF(ROUND('PR-RAS'!E726,2)&gt;ROUND('PR-RAS'!E190,2),1,0)</f>
        <v>0</v>
      </c>
      <c r="I46" s="72"/>
      <c r="J46" s="72"/>
      <c r="K46" s="72"/>
      <c r="L46" s="72"/>
      <c r="M46" s="72"/>
      <c r="N46" s="72"/>
      <c r="O46" s="72"/>
      <c r="P46" s="72"/>
    </row>
    <row r="47" spans="1:16" ht="15" customHeight="1" x14ac:dyDescent="0.2">
      <c r="A47" s="134">
        <v>25</v>
      </c>
      <c r="B47" s="135" t="str">
        <f t="shared" si="11"/>
        <v>O.K.</v>
      </c>
      <c r="C47" s="118" t="s">
        <v>3052</v>
      </c>
      <c r="D47" s="124"/>
      <c r="E47" s="72">
        <f t="shared" si="7"/>
        <v>0</v>
      </c>
      <c r="F47" s="72">
        <f t="shared" si="9"/>
        <v>0</v>
      </c>
      <c r="G47" s="72">
        <f>IF(ABS('PR-RAS'!D727+'PR-RAS'!D728-'PR-RAS'!D198)&gt;0.001,1,0)</f>
        <v>0</v>
      </c>
      <c r="H47" s="72">
        <f>IF(ABS('PR-RAS'!E727+'PR-RAS'!E728-'PR-RAS'!E198)&gt;0.001,1,0)</f>
        <v>0</v>
      </c>
      <c r="I47" s="72"/>
      <c r="J47" s="72"/>
      <c r="K47" s="72"/>
      <c r="L47" s="72"/>
      <c r="M47" s="72"/>
      <c r="N47" s="72"/>
      <c r="O47" s="72"/>
      <c r="P47" s="72"/>
    </row>
    <row r="48" spans="1:16" ht="15" customHeight="1" x14ac:dyDescent="0.2">
      <c r="A48" s="134">
        <v>26</v>
      </c>
      <c r="B48" s="135" t="str">
        <f t="shared" si="11"/>
        <v>O.K.</v>
      </c>
      <c r="C48" s="118" t="s">
        <v>3053</v>
      </c>
      <c r="D48" s="124"/>
      <c r="E48" s="72">
        <f t="shared" si="7"/>
        <v>0</v>
      </c>
      <c r="F48" s="72">
        <f t="shared" si="9"/>
        <v>0</v>
      </c>
      <c r="G48" s="72">
        <f>IF(ABS('PR-RAS'!D729+'PR-RAS'!D730-'PR-RAS'!D199)&gt;0.001,1,0)</f>
        <v>0</v>
      </c>
      <c r="H48" s="72">
        <f>IF(ABS('PR-RAS'!E729+'PR-RAS'!E730-'PR-RAS'!E199)&gt;0.001,1,0)</f>
        <v>0</v>
      </c>
      <c r="I48" s="72"/>
      <c r="J48" s="72"/>
      <c r="K48" s="72"/>
      <c r="L48" s="72"/>
      <c r="M48" s="72"/>
      <c r="N48" s="72"/>
      <c r="O48" s="72"/>
      <c r="P48" s="72"/>
    </row>
    <row r="49" spans="1:16" ht="15" customHeight="1" x14ac:dyDescent="0.2">
      <c r="A49" s="134">
        <v>27</v>
      </c>
      <c r="B49" s="135" t="str">
        <f t="shared" si="11"/>
        <v>O.K.</v>
      </c>
      <c r="C49" s="118" t="s">
        <v>3054</v>
      </c>
      <c r="D49" s="124"/>
      <c r="E49" s="72">
        <f t="shared" si="7"/>
        <v>0</v>
      </c>
      <c r="F49" s="72">
        <f t="shared" si="9"/>
        <v>0</v>
      </c>
      <c r="G49" s="72">
        <f>IF(ABS('PR-RAS'!D731+'PR-RAS'!D732-'PR-RAS'!D200)&gt;0.001,1,0)</f>
        <v>0</v>
      </c>
      <c r="H49" s="72">
        <f>IF(ABS('PR-RAS'!E731+'PR-RAS'!E732-'PR-RAS'!E200)&gt;0.001,1,0)</f>
        <v>0</v>
      </c>
      <c r="I49" s="72"/>
      <c r="J49" s="72"/>
      <c r="K49" s="72"/>
      <c r="L49" s="72"/>
      <c r="M49" s="72"/>
      <c r="N49" s="72"/>
      <c r="O49" s="72"/>
      <c r="P49" s="72"/>
    </row>
    <row r="50" spans="1:16" ht="15" customHeight="1" x14ac:dyDescent="0.2">
      <c r="A50" s="134">
        <v>28</v>
      </c>
      <c r="B50" s="135" t="str">
        <f t="shared" si="11"/>
        <v>O.K.</v>
      </c>
      <c r="C50" s="118" t="s">
        <v>3055</v>
      </c>
      <c r="D50" s="124"/>
      <c r="E50" s="72">
        <f t="shared" si="7"/>
        <v>0</v>
      </c>
      <c r="F50" s="72">
        <f t="shared" si="9"/>
        <v>0</v>
      </c>
      <c r="G50" s="72">
        <f>IF(ABS('PR-RAS'!D733+'PR-RAS'!D734-'PR-RAS'!D201)&gt;0.001,1,0)</f>
        <v>0</v>
      </c>
      <c r="H50" s="72">
        <f>IF(ABS('PR-RAS'!E733+'PR-RAS'!E734-'PR-RAS'!E201)&gt;0.001,1,0)</f>
        <v>0</v>
      </c>
      <c r="I50" s="72"/>
      <c r="J50" s="72"/>
      <c r="K50" s="72"/>
      <c r="L50" s="72"/>
      <c r="M50" s="72"/>
      <c r="N50" s="72"/>
      <c r="O50" s="72"/>
      <c r="P50" s="72"/>
    </row>
    <row r="51" spans="1:16" ht="15" customHeight="1" x14ac:dyDescent="0.2">
      <c r="A51" s="134">
        <v>29</v>
      </c>
      <c r="B51" s="135" t="str">
        <f t="shared" si="11"/>
        <v>O.K.</v>
      </c>
      <c r="C51" s="118" t="s">
        <v>3056</v>
      </c>
      <c r="D51" s="124"/>
      <c r="E51" s="72">
        <f t="shared" si="7"/>
        <v>0</v>
      </c>
      <c r="F51" s="72">
        <f t="shared" si="9"/>
        <v>0</v>
      </c>
      <c r="G51" s="72">
        <f>IF(ABS('PR-RAS'!D203-SUM('PR-RAS'!D735:D738))&gt;0.001,1,0)</f>
        <v>0</v>
      </c>
      <c r="H51" s="72">
        <f>IF(ABS('PR-RAS'!E203-SUM('PR-RAS'!E735:E738))&gt;0.001,1,0)</f>
        <v>0</v>
      </c>
      <c r="I51" s="72"/>
      <c r="J51" s="72"/>
      <c r="K51" s="72"/>
      <c r="L51" s="72"/>
      <c r="M51" s="72"/>
      <c r="N51" s="72"/>
      <c r="O51" s="72"/>
      <c r="P51" s="72"/>
    </row>
    <row r="52" spans="1:16" ht="15" customHeight="1" x14ac:dyDescent="0.2">
      <c r="A52" s="134">
        <v>30</v>
      </c>
      <c r="B52" s="135" t="str">
        <f t="shared" si="11"/>
        <v>O.K.</v>
      </c>
      <c r="C52" s="118" t="s">
        <v>3057</v>
      </c>
      <c r="D52" s="124"/>
      <c r="E52" s="72">
        <f t="shared" si="7"/>
        <v>0</v>
      </c>
      <c r="F52" s="72">
        <f t="shared" si="9"/>
        <v>0</v>
      </c>
      <c r="G52" s="72">
        <f>IF(ABS('PR-RAS'!D204-SUM('PR-RAS'!D739:D741))&gt;0.001,1,0)</f>
        <v>0</v>
      </c>
      <c r="H52" s="72">
        <f>IF(ABS('PR-RAS'!E204-SUM('PR-RAS'!E739:E741))&gt;0.001,1,0)</f>
        <v>0</v>
      </c>
      <c r="I52" s="72"/>
      <c r="J52" s="72"/>
      <c r="K52" s="72"/>
      <c r="L52" s="72"/>
      <c r="M52" s="72"/>
      <c r="N52" s="72"/>
      <c r="O52" s="72"/>
      <c r="P52" s="72"/>
    </row>
    <row r="53" spans="1:16" ht="15" customHeight="1" x14ac:dyDescent="0.2">
      <c r="A53" s="134">
        <v>31</v>
      </c>
      <c r="B53" s="135" t="str">
        <f t="shared" si="11"/>
        <v>O.K.</v>
      </c>
      <c r="C53" s="118" t="s">
        <v>3058</v>
      </c>
      <c r="D53" s="124"/>
      <c r="E53" s="72">
        <f t="shared" si="7"/>
        <v>0</v>
      </c>
      <c r="F53" s="72">
        <f t="shared" si="9"/>
        <v>0</v>
      </c>
      <c r="G53" s="72">
        <f>IF(ABS('PR-RAS'!D205-SUM('PR-RAS'!D742:D747))&gt;0.001,1,0)</f>
        <v>0</v>
      </c>
      <c r="H53" s="72">
        <f>IF(ABS('PR-RAS'!E205-SUM('PR-RAS'!E742:E747))&gt;0.001,1,0)</f>
        <v>0</v>
      </c>
      <c r="I53" s="72"/>
      <c r="J53" s="72"/>
      <c r="K53" s="72"/>
      <c r="L53" s="72"/>
      <c r="M53" s="72"/>
      <c r="N53" s="72"/>
      <c r="O53" s="72"/>
      <c r="P53" s="72"/>
    </row>
    <row r="54" spans="1:16" ht="15" customHeight="1" x14ac:dyDescent="0.2">
      <c r="A54" s="134">
        <v>32</v>
      </c>
      <c r="B54" s="135" t="str">
        <f t="shared" si="11"/>
        <v>O.K.</v>
      </c>
      <c r="C54" s="118" t="s">
        <v>3059</v>
      </c>
      <c r="D54" s="124"/>
      <c r="E54" s="72">
        <f t="shared" si="7"/>
        <v>0</v>
      </c>
      <c r="F54" s="72">
        <f t="shared" si="9"/>
        <v>0</v>
      </c>
      <c r="G54" s="72">
        <f>IF(ROUND(SUM('PR-RAS'!D748:D750),2)&gt;ROUND('PR-RAS'!D208,2),1,0)</f>
        <v>0</v>
      </c>
      <c r="H54" s="72">
        <f>IF(ROUND(SUM('PR-RAS'!E748:E750),2)&gt;ROUND('PR-RAS'!E208,2),1,0)</f>
        <v>0</v>
      </c>
      <c r="I54" s="72"/>
      <c r="J54" s="72"/>
      <c r="K54" s="72"/>
      <c r="L54" s="72"/>
      <c r="M54" s="72"/>
      <c r="N54" s="72"/>
      <c r="O54" s="72"/>
      <c r="P54" s="72"/>
    </row>
    <row r="55" spans="1:16" ht="15" customHeight="1" x14ac:dyDescent="0.2">
      <c r="A55" s="134">
        <v>33</v>
      </c>
      <c r="B55" s="135" t="str">
        <f t="shared" si="11"/>
        <v>O.K.</v>
      </c>
      <c r="C55" s="118" t="s">
        <v>3060</v>
      </c>
      <c r="D55" s="124"/>
      <c r="E55" s="72">
        <f t="shared" si="7"/>
        <v>0</v>
      </c>
      <c r="F55" s="72">
        <f t="shared" si="9"/>
        <v>0</v>
      </c>
      <c r="G55" s="72">
        <f>IF(ABS('PR-RAS'!D209-SUM('PR-RAS'!D751:D757))&gt;0.001,1,0)</f>
        <v>0</v>
      </c>
      <c r="H55" s="72">
        <f>IF(ABS('PR-RAS'!E209-SUM('PR-RAS'!E751:E757))&gt;0.001,1,0)</f>
        <v>0</v>
      </c>
      <c r="I55" s="72"/>
      <c r="J55" s="72"/>
      <c r="K55" s="72"/>
      <c r="L55" s="72"/>
      <c r="M55" s="72"/>
      <c r="N55" s="72"/>
      <c r="O55" s="72"/>
      <c r="P55" s="72"/>
    </row>
    <row r="56" spans="1:16" ht="15" customHeight="1" x14ac:dyDescent="0.2">
      <c r="A56" s="134">
        <v>34</v>
      </c>
      <c r="B56" s="135" t="str">
        <f t="shared" si="11"/>
        <v>O.K.</v>
      </c>
      <c r="C56" s="118" t="s">
        <v>3061</v>
      </c>
      <c r="D56" s="124"/>
      <c r="E56" s="72">
        <f t="shared" si="7"/>
        <v>0</v>
      </c>
      <c r="F56" s="72">
        <f t="shared" si="9"/>
        <v>0</v>
      </c>
      <c r="G56" s="72">
        <f>IF(ROUND('PR-RAS'!D758,2)&gt;ROUND('PR-RAS'!D214,2),1,0)</f>
        <v>0</v>
      </c>
      <c r="H56" s="72">
        <f>IF(ROUND('PR-RAS'!E758,2)&gt;ROUND('PR-RAS'!E214,2),1,0)</f>
        <v>0</v>
      </c>
      <c r="I56" s="72"/>
      <c r="J56" s="72"/>
      <c r="K56" s="72"/>
      <c r="L56" s="72"/>
      <c r="M56" s="72"/>
      <c r="N56" s="72"/>
      <c r="O56" s="72"/>
      <c r="P56" s="72"/>
    </row>
    <row r="57" spans="1:16" ht="15" customHeight="1" x14ac:dyDescent="0.2">
      <c r="A57" s="134">
        <v>35</v>
      </c>
      <c r="B57" s="135" t="str">
        <f t="shared" si="11"/>
        <v>O.K.</v>
      </c>
      <c r="C57" s="118" t="s">
        <v>3062</v>
      </c>
      <c r="D57" s="124"/>
      <c r="E57" s="72">
        <f t="shared" si="7"/>
        <v>0</v>
      </c>
      <c r="F57" s="72">
        <f t="shared" si="9"/>
        <v>0</v>
      </c>
      <c r="G57" s="72">
        <f>IF(ABS('PR-RAS'!D222-'PR-RAS'!D759-'PR-RAS'!D760)&gt;0.001,1,0)</f>
        <v>0</v>
      </c>
      <c r="H57" s="72">
        <f>IF(ABS('PR-RAS'!E222-'PR-RAS'!E759-'PR-RAS'!E760)&gt;0.001,1,0)</f>
        <v>0</v>
      </c>
      <c r="I57" s="72"/>
      <c r="J57" s="72"/>
      <c r="K57" s="72"/>
      <c r="L57" s="72"/>
      <c r="M57" s="72"/>
      <c r="N57" s="72"/>
      <c r="O57" s="72"/>
      <c r="P57" s="72"/>
    </row>
    <row r="58" spans="1:16" ht="15" customHeight="1" x14ac:dyDescent="0.2">
      <c r="A58" s="134">
        <v>36</v>
      </c>
      <c r="B58" s="135" t="str">
        <f t="shared" si="11"/>
        <v>O.K.</v>
      </c>
      <c r="C58" s="118" t="s">
        <v>3063</v>
      </c>
      <c r="D58" s="124"/>
      <c r="E58" s="72">
        <f t="shared" si="7"/>
        <v>0</v>
      </c>
      <c r="F58" s="72">
        <f t="shared" si="9"/>
        <v>0</v>
      </c>
      <c r="G58" s="72">
        <f>IF(ABS('PR-RAS'!D232-SUM('PR-RAS'!D761:D767))&gt;0.001,1,0)</f>
        <v>0</v>
      </c>
      <c r="H58" s="72">
        <f>IF(ABS('PR-RAS'!E232-SUM('PR-RAS'!E761:E767))&gt;0.001,1,0)</f>
        <v>0</v>
      </c>
      <c r="I58" s="72"/>
      <c r="J58" s="72"/>
      <c r="K58" s="72"/>
      <c r="L58" s="72"/>
      <c r="M58" s="72"/>
      <c r="N58" s="72"/>
      <c r="O58" s="72"/>
      <c r="P58" s="72"/>
    </row>
    <row r="59" spans="1:16" ht="15" customHeight="1" x14ac:dyDescent="0.2">
      <c r="A59" s="134">
        <v>37</v>
      </c>
      <c r="B59" s="135" t="str">
        <f t="shared" si="11"/>
        <v>O.K.</v>
      </c>
      <c r="C59" s="118" t="s">
        <v>3064</v>
      </c>
      <c r="D59" s="124"/>
      <c r="E59" s="72">
        <f t="shared" si="7"/>
        <v>0</v>
      </c>
      <c r="F59" s="72">
        <f t="shared" si="9"/>
        <v>0</v>
      </c>
      <c r="G59" s="72">
        <f>IF(ABS('PR-RAS'!D233-SUM('PR-RAS'!D768:D774))&gt;0.001,1,0)</f>
        <v>0</v>
      </c>
      <c r="H59" s="72">
        <f>IF(ABS('PR-RAS'!E233-SUM('PR-RAS'!E768:E774))&gt;0.001,1,0)</f>
        <v>0</v>
      </c>
      <c r="I59" s="72"/>
      <c r="J59" s="72"/>
      <c r="K59" s="72"/>
      <c r="L59" s="72"/>
      <c r="M59" s="72"/>
      <c r="N59" s="72"/>
      <c r="O59" s="72"/>
      <c r="P59" s="72"/>
    </row>
    <row r="60" spans="1:16" ht="15" customHeight="1" x14ac:dyDescent="0.2">
      <c r="A60" s="134">
        <v>241</v>
      </c>
      <c r="B60" s="135" t="str">
        <f t="shared" si="11"/>
        <v>O.K.</v>
      </c>
      <c r="C60" s="118" t="s">
        <v>3065</v>
      </c>
      <c r="D60" s="124"/>
      <c r="E60" s="72">
        <f t="shared" si="7"/>
        <v>0</v>
      </c>
      <c r="F60" s="72">
        <f t="shared" si="9"/>
        <v>0</v>
      </c>
      <c r="G60" s="72">
        <f>IF(ABS('PR-RAS'!D234-SUM('PR-RAS'!D775:D780))&gt;0.001,1,0)</f>
        <v>0</v>
      </c>
      <c r="H60" s="72">
        <f>IF(ABS('PR-RAS'!E234-SUM('PR-RAS'!E775:E780))&gt;0.001,1,0)</f>
        <v>0</v>
      </c>
      <c r="I60" s="72"/>
      <c r="J60" s="72"/>
      <c r="K60" s="72"/>
      <c r="L60" s="72"/>
      <c r="M60" s="72"/>
      <c r="N60" s="72"/>
      <c r="O60" s="72"/>
      <c r="P60" s="72"/>
    </row>
    <row r="61" spans="1:16" ht="15" customHeight="1" x14ac:dyDescent="0.2">
      <c r="A61" s="134">
        <v>242</v>
      </c>
      <c r="B61" s="135" t="str">
        <f t="shared" si="11"/>
        <v>O.K.</v>
      </c>
      <c r="C61" s="118" t="s">
        <v>3066</v>
      </c>
      <c r="D61" s="124"/>
      <c r="E61" s="72">
        <f t="shared" si="7"/>
        <v>0</v>
      </c>
      <c r="F61" s="72">
        <f t="shared" si="9"/>
        <v>0</v>
      </c>
      <c r="G61" s="72">
        <f>IF(ABS('PR-RAS'!D235-SUM('PR-RAS'!D781:D787))&gt;0.001,1,0)</f>
        <v>0</v>
      </c>
      <c r="H61" s="72">
        <f>IF(ABS('PR-RAS'!E235-SUM('PR-RAS'!E781:E787))&gt;0.001,1,0)</f>
        <v>0</v>
      </c>
      <c r="I61" s="72"/>
      <c r="J61" s="72"/>
      <c r="K61" s="72"/>
      <c r="L61" s="72"/>
      <c r="M61" s="72"/>
      <c r="N61" s="72"/>
      <c r="O61" s="72"/>
      <c r="P61" s="72"/>
    </row>
    <row r="62" spans="1:16" ht="15" customHeight="1" x14ac:dyDescent="0.2">
      <c r="A62" s="134">
        <v>243</v>
      </c>
      <c r="B62" s="135" t="str">
        <f t="shared" si="11"/>
        <v>O.K.</v>
      </c>
      <c r="C62" s="118" t="s">
        <v>3067</v>
      </c>
      <c r="D62" s="124"/>
      <c r="E62" s="72">
        <f t="shared" si="7"/>
        <v>0</v>
      </c>
      <c r="F62" s="72">
        <f t="shared" si="9"/>
        <v>0</v>
      </c>
      <c r="G62" s="72">
        <f>IF(ABS('PR-RAS'!D239-SUM('PR-RAS'!D788:D789))&gt;0.001,1,0)</f>
        <v>0</v>
      </c>
      <c r="H62" s="72">
        <f>IF(ABS('PR-RAS'!E239-SUM('PR-RAS'!E788:E789))&gt;0.001,1,0)</f>
        <v>0</v>
      </c>
      <c r="I62" s="72"/>
      <c r="J62" s="72"/>
      <c r="K62" s="72"/>
      <c r="L62" s="72"/>
      <c r="M62" s="72"/>
      <c r="N62" s="72"/>
      <c r="O62" s="72"/>
      <c r="P62" s="72"/>
    </row>
    <row r="63" spans="1:16" ht="15" customHeight="1" x14ac:dyDescent="0.2">
      <c r="A63" s="134">
        <v>38</v>
      </c>
      <c r="B63" s="135" t="str">
        <f t="shared" si="11"/>
        <v>O.K.</v>
      </c>
      <c r="C63" s="118" t="s">
        <v>3068</v>
      </c>
      <c r="D63" s="124"/>
      <c r="E63" s="72">
        <f t="shared" si="7"/>
        <v>0</v>
      </c>
      <c r="F63" s="72">
        <f t="shared" si="9"/>
        <v>0</v>
      </c>
      <c r="G63" s="72">
        <f>IF(ABS('PR-RAS'!D245-SUM('PR-RAS'!D790:D798))&gt;0.001,1,0)</f>
        <v>0</v>
      </c>
      <c r="H63" s="72">
        <f>IF(ABS('PR-RAS'!E245-SUM('PR-RAS'!E790:E798))&gt;0.001,1,0)</f>
        <v>0</v>
      </c>
      <c r="I63" s="72"/>
      <c r="J63" s="72"/>
      <c r="K63" s="72"/>
      <c r="L63" s="72"/>
      <c r="M63" s="72"/>
      <c r="N63" s="72"/>
      <c r="O63" s="72"/>
      <c r="P63" s="72"/>
    </row>
    <row r="64" spans="1:16" ht="15" customHeight="1" x14ac:dyDescent="0.2">
      <c r="A64" s="134">
        <v>39</v>
      </c>
      <c r="B64" s="135" t="str">
        <f t="shared" si="11"/>
        <v>O.K.</v>
      </c>
      <c r="C64" s="118" t="s">
        <v>3069</v>
      </c>
      <c r="D64" s="124"/>
      <c r="E64" s="72">
        <f t="shared" si="7"/>
        <v>0</v>
      </c>
      <c r="F64" s="72">
        <f t="shared" si="9"/>
        <v>0</v>
      </c>
      <c r="G64" s="72">
        <f>IF(ABS('PR-RAS'!D246-SUM('PR-RAS'!D799:D807))&gt;0.001,1,0)</f>
        <v>0</v>
      </c>
      <c r="H64" s="72">
        <f>IF(ABS('PR-RAS'!E246-SUM('PR-RAS'!E799:E807))&gt;0.001,1,0)</f>
        <v>0</v>
      </c>
      <c r="I64" s="72"/>
      <c r="J64" s="72"/>
      <c r="K64" s="72"/>
      <c r="L64" s="72"/>
      <c r="M64" s="72"/>
      <c r="N64" s="72"/>
      <c r="O64" s="72"/>
      <c r="P64" s="72"/>
    </row>
    <row r="65" spans="1:16" ht="15" customHeight="1" x14ac:dyDescent="0.2">
      <c r="A65" s="134">
        <v>40</v>
      </c>
      <c r="B65" s="135" t="str">
        <f t="shared" si="11"/>
        <v>O.K.</v>
      </c>
      <c r="C65" s="118" t="s">
        <v>3070</v>
      </c>
      <c r="D65" s="124"/>
      <c r="E65" s="72">
        <f t="shared" si="7"/>
        <v>0</v>
      </c>
      <c r="F65" s="72">
        <f t="shared" si="9"/>
        <v>0</v>
      </c>
      <c r="G65" s="72">
        <f>IF(ABS('PR-RAS'!D256-SUM('PR-RAS'!D808:D810))&gt;0.001,1,0)</f>
        <v>0</v>
      </c>
      <c r="H65" s="72">
        <f>IF(ABS('PR-RAS'!E256-SUM('PR-RAS'!E808:E810))&gt;0.001,1,0)</f>
        <v>0</v>
      </c>
      <c r="I65" s="72"/>
      <c r="J65" s="72"/>
      <c r="K65" s="72"/>
      <c r="L65" s="72"/>
      <c r="M65" s="72"/>
      <c r="N65" s="72"/>
      <c r="O65" s="72"/>
      <c r="P65" s="72"/>
    </row>
    <row r="66" spans="1:16" ht="15" customHeight="1" x14ac:dyDescent="0.2">
      <c r="A66" s="134">
        <v>41</v>
      </c>
      <c r="B66" s="135" t="str">
        <f t="shared" si="11"/>
        <v>O.K.</v>
      </c>
      <c r="C66" s="118" t="s">
        <v>3071</v>
      </c>
      <c r="D66" s="124"/>
      <c r="E66" s="72">
        <f t="shared" si="7"/>
        <v>0</v>
      </c>
      <c r="F66" s="72">
        <f t="shared" si="9"/>
        <v>0</v>
      </c>
      <c r="G66" s="72">
        <f>IF(ABS('PR-RAS'!D257-SUM('PR-RAS'!D811:D814))&gt;0.001,1,0)</f>
        <v>0</v>
      </c>
      <c r="H66" s="72">
        <f>IF(ABS('PR-RAS'!E257-SUM('PR-RAS'!E811:E814))&gt;0.001,1,0)</f>
        <v>0</v>
      </c>
      <c r="I66" s="72"/>
      <c r="J66" s="72"/>
      <c r="K66" s="72"/>
      <c r="L66" s="72"/>
      <c r="M66" s="72"/>
      <c r="N66" s="72"/>
      <c r="O66" s="72"/>
      <c r="P66" s="72"/>
    </row>
    <row r="67" spans="1:16" ht="15" customHeight="1" x14ac:dyDescent="0.2">
      <c r="A67" s="134">
        <v>42</v>
      </c>
      <c r="B67" s="135" t="str">
        <f t="shared" si="11"/>
        <v>O.K.</v>
      </c>
      <c r="C67" s="118" t="s">
        <v>3072</v>
      </c>
      <c r="D67" s="124"/>
      <c r="E67" s="72">
        <f t="shared" si="7"/>
        <v>0</v>
      </c>
      <c r="F67" s="72">
        <f t="shared" si="9"/>
        <v>0</v>
      </c>
      <c r="G67" s="72">
        <f>IF(ABS('PR-RAS'!D260-SUM('PR-RAS'!D815:D823))&gt;0.001,1,0)</f>
        <v>0</v>
      </c>
      <c r="H67" s="72">
        <f>IF(ABS('PR-RAS'!E260-SUM('PR-RAS'!E815:E823))&gt;0.001,1,0)</f>
        <v>0</v>
      </c>
      <c r="I67" s="72"/>
      <c r="J67" s="72"/>
      <c r="K67" s="72"/>
      <c r="L67" s="72"/>
      <c r="M67" s="72"/>
      <c r="N67" s="72"/>
      <c r="O67" s="72"/>
      <c r="P67" s="72"/>
    </row>
    <row r="68" spans="1:16" ht="15" customHeight="1" x14ac:dyDescent="0.2">
      <c r="A68" s="134">
        <v>43</v>
      </c>
      <c r="B68" s="135" t="str">
        <f t="shared" si="11"/>
        <v>O.K.</v>
      </c>
      <c r="C68" s="118" t="s">
        <v>3073</v>
      </c>
      <c r="D68" s="124"/>
      <c r="E68" s="72">
        <f t="shared" si="7"/>
        <v>0</v>
      </c>
      <c r="F68" s="72">
        <f t="shared" si="9"/>
        <v>0</v>
      </c>
      <c r="G68" s="72">
        <f>IF(ABS('PR-RAS'!D261-SUM('PR-RAS'!D824:D828))&gt;0.001,1,0)</f>
        <v>0</v>
      </c>
      <c r="H68" s="72">
        <f>IF(ABS('PR-RAS'!E261-SUM('PR-RAS'!E824:E828))&gt;0.001,1,0)</f>
        <v>0</v>
      </c>
      <c r="I68" s="72"/>
      <c r="J68" s="72"/>
      <c r="K68" s="72"/>
      <c r="L68" s="72"/>
      <c r="M68" s="72"/>
      <c r="N68" s="72"/>
      <c r="O68" s="72"/>
      <c r="P68" s="72"/>
    </row>
    <row r="69" spans="1:16" ht="15" customHeight="1" x14ac:dyDescent="0.2">
      <c r="A69" s="134">
        <v>44</v>
      </c>
      <c r="B69" s="135" t="str">
        <f t="shared" si="11"/>
        <v>O.K.</v>
      </c>
      <c r="C69" s="118" t="s">
        <v>3074</v>
      </c>
      <c r="D69" s="124"/>
      <c r="E69" s="72">
        <f t="shared" si="7"/>
        <v>0</v>
      </c>
      <c r="F69" s="72">
        <f t="shared" si="9"/>
        <v>0</v>
      </c>
      <c r="G69" s="72">
        <f>IF(ROUND('PR-RAS'!D829,2)&gt;ROUND('PR-RAS'!D265,2),1,0)</f>
        <v>0</v>
      </c>
      <c r="H69" s="72">
        <f>IF(ROUND('PR-RAS'!E829,2)&gt;ROUND('PR-RAS'!E265,2),1,0)</f>
        <v>0</v>
      </c>
      <c r="I69" s="72"/>
      <c r="J69" s="72"/>
      <c r="K69" s="72"/>
      <c r="L69" s="72"/>
      <c r="M69" s="72"/>
      <c r="N69" s="72"/>
      <c r="O69" s="72"/>
      <c r="P69" s="72"/>
    </row>
    <row r="70" spans="1:16" ht="15" customHeight="1" x14ac:dyDescent="0.2">
      <c r="A70" s="134">
        <v>45</v>
      </c>
      <c r="B70" s="135" t="str">
        <f t="shared" si="11"/>
        <v>O.K.</v>
      </c>
      <c r="C70" s="118" t="s">
        <v>3075</v>
      </c>
      <c r="D70" s="124"/>
      <c r="E70" s="72">
        <f t="shared" si="7"/>
        <v>0</v>
      </c>
      <c r="F70" s="72">
        <f t="shared" si="9"/>
        <v>0</v>
      </c>
      <c r="G70" s="72">
        <f>IF(ABS('PR-RAS'!D280-SUM('PR-RAS'!D830:D833))&gt;0.001,1,0)</f>
        <v>0</v>
      </c>
      <c r="H70" s="72">
        <f>IF(ABS('PR-RAS'!E280-SUM('PR-RAS'!E830:E833))&gt;0.001,1,0)</f>
        <v>0</v>
      </c>
      <c r="I70" s="72"/>
      <c r="J70" s="72"/>
      <c r="K70" s="72"/>
      <c r="L70" s="72"/>
      <c r="M70" s="72"/>
      <c r="N70" s="72"/>
      <c r="O70" s="72"/>
      <c r="P70" s="72"/>
    </row>
    <row r="71" spans="1:16" ht="15" customHeight="1" x14ac:dyDescent="0.2">
      <c r="A71" s="134">
        <v>46</v>
      </c>
      <c r="B71" s="135" t="str">
        <f t="shared" si="11"/>
        <v>O.K.</v>
      </c>
      <c r="C71" s="118" t="s">
        <v>3076</v>
      </c>
      <c r="D71" s="124"/>
      <c r="E71" s="72">
        <f t="shared" si="7"/>
        <v>0</v>
      </c>
      <c r="F71" s="72">
        <f t="shared" si="9"/>
        <v>0</v>
      </c>
      <c r="G71" s="72">
        <f>IF(ABS('PR-RAS'!D281-SUM('PR-RAS'!D834:D838))&gt;0.001,1,0)</f>
        <v>0</v>
      </c>
      <c r="H71" s="72">
        <f>IF(ABS('PR-RAS'!E281-SUM('PR-RAS'!E834:E838))&gt;0.001,1,0)</f>
        <v>0</v>
      </c>
      <c r="I71" s="72"/>
      <c r="J71" s="72"/>
      <c r="K71" s="72"/>
      <c r="L71" s="72"/>
      <c r="M71" s="72"/>
      <c r="N71" s="72"/>
      <c r="O71" s="72"/>
      <c r="P71" s="72"/>
    </row>
    <row r="72" spans="1:16" ht="15" customHeight="1" x14ac:dyDescent="0.2">
      <c r="A72" s="134">
        <v>47</v>
      </c>
      <c r="B72" s="135" t="str">
        <f t="shared" si="11"/>
        <v>O.K.</v>
      </c>
      <c r="C72" s="118" t="s">
        <v>3077</v>
      </c>
      <c r="D72" s="124"/>
      <c r="E72" s="72">
        <f t="shared" si="7"/>
        <v>0</v>
      </c>
      <c r="F72" s="72">
        <f t="shared" si="9"/>
        <v>0</v>
      </c>
      <c r="G72" s="72">
        <f>IF(ABS('PR-RAS'!D282-SUM('PR-RAS'!D839:D840))&gt;0.001,1,0)</f>
        <v>0</v>
      </c>
      <c r="H72" s="72">
        <f>IF(ABS('PR-RAS'!E282-SUM('PR-RAS'!E839:E840))&gt;0.001,1,0)</f>
        <v>0</v>
      </c>
      <c r="I72" s="72"/>
      <c r="J72" s="72"/>
      <c r="K72" s="72"/>
      <c r="L72" s="72"/>
      <c r="M72" s="72"/>
      <c r="N72" s="72"/>
      <c r="O72" s="72"/>
      <c r="P72" s="72"/>
    </row>
    <row r="73" spans="1:16" ht="15" customHeight="1" x14ac:dyDescent="0.2">
      <c r="A73" s="134">
        <v>48</v>
      </c>
      <c r="B73" s="135" t="str">
        <f t="shared" si="11"/>
        <v>O.K.</v>
      </c>
      <c r="C73" s="118" t="s">
        <v>3078</v>
      </c>
      <c r="D73" s="124"/>
      <c r="E73" s="72">
        <f t="shared" si="7"/>
        <v>0</v>
      </c>
      <c r="F73" s="72">
        <f t="shared" si="9"/>
        <v>0</v>
      </c>
      <c r="G73" s="72">
        <f>IF(ABS('PR-RAS'!D283-SUM('PR-RAS'!D841:D842))&gt;0.001,1,0)</f>
        <v>0</v>
      </c>
      <c r="H73" s="72">
        <f>IF(ABS('PR-RAS'!E283-SUM('PR-RAS'!E841:E842))&gt;0.001,1,0)</f>
        <v>0</v>
      </c>
      <c r="I73" s="72"/>
      <c r="J73" s="72"/>
      <c r="K73" s="72"/>
      <c r="L73" s="72"/>
      <c r="M73" s="72"/>
      <c r="N73" s="72"/>
      <c r="O73" s="72"/>
      <c r="P73" s="72"/>
    </row>
    <row r="74" spans="1:16" ht="15" customHeight="1" x14ac:dyDescent="0.2">
      <c r="A74" s="134">
        <v>244</v>
      </c>
      <c r="B74" s="135" t="str">
        <f t="shared" si="11"/>
        <v>O.K.</v>
      </c>
      <c r="C74" s="118" t="s">
        <v>3079</v>
      </c>
      <c r="D74" s="124"/>
      <c r="E74" s="72">
        <f t="shared" si="7"/>
        <v>0</v>
      </c>
      <c r="F74" s="72">
        <f t="shared" si="9"/>
        <v>0</v>
      </c>
      <c r="G74" s="72">
        <f>IF(ABS('PR-RAS'!D284-SUM('PR-RAS'!D843:D845))&gt;0.001,1,0)</f>
        <v>0</v>
      </c>
      <c r="H74" s="72">
        <f>IF(ABS('PR-RAS'!E284-SUM('PR-RAS'!E843:E845))&gt;0.001,1,0)</f>
        <v>0</v>
      </c>
      <c r="I74" s="72"/>
      <c r="J74" s="72"/>
      <c r="K74" s="72"/>
      <c r="L74" s="72"/>
      <c r="M74" s="72"/>
      <c r="N74" s="72"/>
      <c r="O74" s="72"/>
      <c r="P74" s="72"/>
    </row>
    <row r="75" spans="1:16" ht="15" customHeight="1" x14ac:dyDescent="0.2">
      <c r="A75" s="134">
        <v>49</v>
      </c>
      <c r="B75" s="135" t="str">
        <f t="shared" si="11"/>
        <v>O.K.</v>
      </c>
      <c r="C75" s="121" t="s">
        <v>3080</v>
      </c>
      <c r="D75" s="124"/>
      <c r="E75" s="72">
        <f t="shared" si="7"/>
        <v>0</v>
      </c>
      <c r="F75" s="72">
        <f t="shared" si="9"/>
        <v>0</v>
      </c>
      <c r="G75" s="72">
        <f>IF(ROUND('PR-RAS'!D846,2)&gt;ROUND('PR-RAS'!D428,2),1,0)</f>
        <v>0</v>
      </c>
      <c r="H75" s="72">
        <f>IF(ROUND('PR-RAS'!E846,2)&gt;ROUND('PR-RAS'!E428,2),1,0)</f>
        <v>0</v>
      </c>
      <c r="I75" s="72"/>
      <c r="J75" s="72"/>
      <c r="K75" s="72"/>
      <c r="L75" s="72"/>
      <c r="M75" s="72"/>
      <c r="N75" s="72"/>
      <c r="O75" s="72"/>
      <c r="P75" s="72"/>
    </row>
    <row r="76" spans="1:16" ht="15" customHeight="1" x14ac:dyDescent="0.2">
      <c r="A76" s="134">
        <v>50</v>
      </c>
      <c r="B76" s="135" t="str">
        <f t="shared" si="11"/>
        <v>O.K.</v>
      </c>
      <c r="C76" s="121" t="s">
        <v>3081</v>
      </c>
      <c r="D76" s="124"/>
      <c r="E76" s="72">
        <f t="shared" si="7"/>
        <v>0</v>
      </c>
      <c r="F76" s="72">
        <f t="shared" si="9"/>
        <v>0</v>
      </c>
      <c r="G76" s="72">
        <f>IF(ROUND('PR-RAS'!D847,2)&gt;ROUND('PR-RAS'!D431,2),1,0)</f>
        <v>0</v>
      </c>
      <c r="H76" s="72">
        <f>IF(ROUND('PR-RAS'!E847,2)&gt;ROUND('PR-RAS'!E431,2),1,0)</f>
        <v>0</v>
      </c>
      <c r="I76" s="72"/>
      <c r="J76" s="72"/>
      <c r="K76" s="72"/>
      <c r="L76" s="72"/>
      <c r="M76" s="72"/>
      <c r="N76" s="72"/>
      <c r="O76" s="72"/>
      <c r="P76" s="72"/>
    </row>
    <row r="77" spans="1:16" ht="15" customHeight="1" x14ac:dyDescent="0.2">
      <c r="A77" s="134">
        <v>51</v>
      </c>
      <c r="B77" s="135" t="str">
        <f t="shared" si="11"/>
        <v>O.K.</v>
      </c>
      <c r="C77" s="121" t="s">
        <v>3082</v>
      </c>
      <c r="D77" s="124"/>
      <c r="E77" s="72">
        <f t="shared" si="7"/>
        <v>0</v>
      </c>
      <c r="F77" s="72">
        <f t="shared" si="9"/>
        <v>0</v>
      </c>
      <c r="G77" s="72">
        <f>IF(ROUND('PR-RAS'!D848,2)&gt;ROUND('PR-RAS'!D432,2),1,0)</f>
        <v>0</v>
      </c>
      <c r="H77" s="72">
        <f>IF(ROUND('PR-RAS'!E848,2)&gt;ROUND('PR-RAS'!E432,2),1,0)</f>
        <v>0</v>
      </c>
      <c r="I77" s="72"/>
      <c r="J77" s="72"/>
      <c r="K77" s="72"/>
      <c r="L77" s="72"/>
      <c r="M77" s="72"/>
      <c r="N77" s="72"/>
      <c r="O77" s="72"/>
      <c r="P77" s="72"/>
    </row>
    <row r="78" spans="1:16" ht="15" customHeight="1" x14ac:dyDescent="0.2">
      <c r="A78" s="134">
        <v>52</v>
      </c>
      <c r="B78" s="135" t="str">
        <f t="shared" si="11"/>
        <v>O.K.</v>
      </c>
      <c r="C78" s="121" t="s">
        <v>3083</v>
      </c>
      <c r="D78" s="124"/>
      <c r="E78" s="72">
        <f t="shared" si="7"/>
        <v>0</v>
      </c>
      <c r="F78" s="72">
        <f t="shared" si="9"/>
        <v>0</v>
      </c>
      <c r="G78" s="72">
        <f>IF(ROUND('PR-RAS'!D849,2)&gt;ROUND('PR-RAS'!D433,2),1,0)</f>
        <v>0</v>
      </c>
      <c r="H78" s="72">
        <f>IF(ROUND('PR-RAS'!E849,2)&gt;ROUND('PR-RAS'!E433,2),1,0)</f>
        <v>0</v>
      </c>
      <c r="I78" s="72"/>
      <c r="J78" s="72"/>
      <c r="K78" s="72"/>
      <c r="L78" s="72"/>
      <c r="M78" s="72"/>
      <c r="N78" s="72"/>
      <c r="O78" s="72"/>
      <c r="P78" s="72"/>
    </row>
    <row r="79" spans="1:16" ht="15" customHeight="1" x14ac:dyDescent="0.2">
      <c r="A79" s="134">
        <v>53</v>
      </c>
      <c r="B79" s="135" t="str">
        <f t="shared" si="11"/>
        <v>O.K.</v>
      </c>
      <c r="C79" s="121" t="s">
        <v>3084</v>
      </c>
      <c r="D79" s="124"/>
      <c r="E79" s="72">
        <f t="shared" si="7"/>
        <v>0</v>
      </c>
      <c r="F79" s="72">
        <f t="shared" si="9"/>
        <v>0</v>
      </c>
      <c r="G79" s="72">
        <f>IF(ABS('PR-RAS'!D434-SUM('PR-RAS'!D850:D851))&gt;0.001,1,0)</f>
        <v>0</v>
      </c>
      <c r="H79" s="72">
        <f>IF(ABS('PR-RAS'!E434-SUM('PR-RAS'!E850:E851))&gt;0.001,1,0)</f>
        <v>0</v>
      </c>
      <c r="I79" s="72"/>
      <c r="J79" s="72"/>
      <c r="K79" s="72"/>
      <c r="L79" s="72"/>
      <c r="M79" s="72"/>
      <c r="N79" s="72"/>
      <c r="O79" s="72"/>
      <c r="P79" s="72"/>
    </row>
    <row r="80" spans="1:16" ht="15" customHeight="1" x14ac:dyDescent="0.2">
      <c r="A80" s="134">
        <v>54</v>
      </c>
      <c r="B80" s="135" t="str">
        <f t="shared" si="11"/>
        <v>O.K.</v>
      </c>
      <c r="C80" s="121" t="s">
        <v>3085</v>
      </c>
      <c r="D80" s="124"/>
      <c r="E80" s="72">
        <f t="shared" si="7"/>
        <v>0</v>
      </c>
      <c r="F80" s="72">
        <f t="shared" si="9"/>
        <v>0</v>
      </c>
      <c r="G80" s="72">
        <f>IF(ROUND('PR-RAS'!D852,2)&gt;ROUND('PR-RAS'!D436,2),1,0)</f>
        <v>0</v>
      </c>
      <c r="H80" s="72">
        <f>IF(ROUND('PR-RAS'!E852,2)&gt;ROUND('PR-RAS'!E436,2),1,0)</f>
        <v>0</v>
      </c>
      <c r="I80" s="72"/>
      <c r="J80" s="72"/>
      <c r="K80" s="72"/>
      <c r="L80" s="72"/>
      <c r="M80" s="72"/>
      <c r="N80" s="72"/>
      <c r="O80" s="72"/>
      <c r="P80" s="72"/>
    </row>
    <row r="81" spans="1:16" ht="15" customHeight="1" x14ac:dyDescent="0.2">
      <c r="A81" s="134">
        <v>55</v>
      </c>
      <c r="B81" s="135" t="str">
        <f t="shared" si="11"/>
        <v>O.K.</v>
      </c>
      <c r="C81" s="121" t="s">
        <v>3086</v>
      </c>
      <c r="D81" s="124"/>
      <c r="E81" s="72">
        <f t="shared" si="7"/>
        <v>0</v>
      </c>
      <c r="F81" s="72">
        <f t="shared" si="9"/>
        <v>0</v>
      </c>
      <c r="G81" s="72">
        <f>IF(ROUND('PR-RAS'!D853,2)&gt;ROUND('PR-RAS'!D437,2),1,0)</f>
        <v>0</v>
      </c>
      <c r="H81" s="72">
        <f>IF(ROUND('PR-RAS'!E853,2)&gt;ROUND('PR-RAS'!E437,2),1,0)</f>
        <v>0</v>
      </c>
      <c r="I81" s="72"/>
      <c r="J81" s="72"/>
      <c r="K81" s="72"/>
      <c r="L81" s="72"/>
      <c r="M81" s="72"/>
      <c r="N81" s="72"/>
      <c r="O81" s="72"/>
      <c r="P81" s="72"/>
    </row>
    <row r="82" spans="1:16" ht="15" customHeight="1" x14ac:dyDescent="0.2">
      <c r="A82" s="134">
        <v>56</v>
      </c>
      <c r="B82" s="135" t="str">
        <f t="shared" si="11"/>
        <v>O.K.</v>
      </c>
      <c r="C82" s="121" t="s">
        <v>3087</v>
      </c>
      <c r="D82" s="124"/>
      <c r="E82" s="72">
        <f t="shared" si="7"/>
        <v>0</v>
      </c>
      <c r="F82" s="72">
        <f t="shared" si="9"/>
        <v>0</v>
      </c>
      <c r="G82" s="72">
        <f>IF(ROUND('PR-RAS'!D854,2)&gt;ROUND('PR-RAS'!D438,2),1,0)</f>
        <v>0</v>
      </c>
      <c r="H82" s="72">
        <f>IF(ROUND('PR-RAS'!E854,2)&gt;ROUND('PR-RAS'!E438,2),1,0)</f>
        <v>0</v>
      </c>
      <c r="I82" s="72"/>
      <c r="J82" s="72"/>
      <c r="K82" s="72"/>
      <c r="L82" s="72"/>
      <c r="M82" s="72"/>
      <c r="N82" s="72"/>
      <c r="O82" s="72"/>
      <c r="P82" s="72"/>
    </row>
    <row r="83" spans="1:16" ht="15" customHeight="1" x14ac:dyDescent="0.2">
      <c r="A83" s="134">
        <v>57</v>
      </c>
      <c r="B83" s="135" t="str">
        <f t="shared" si="11"/>
        <v>O.K.</v>
      </c>
      <c r="C83" s="121" t="s">
        <v>3088</v>
      </c>
      <c r="D83" s="124"/>
      <c r="E83" s="72">
        <f t="shared" si="7"/>
        <v>0</v>
      </c>
      <c r="F83" s="72">
        <f t="shared" si="9"/>
        <v>0</v>
      </c>
      <c r="G83" s="72">
        <f>IF(ABS('PR-RAS'!D443-SUM('PR-RAS'!D855:D856))&gt;0.001,1,0)</f>
        <v>0</v>
      </c>
      <c r="H83" s="72">
        <f>IF(ABS('PR-RAS'!E443-SUM('PR-RAS'!E855:E856))&gt;0.001,1,0)</f>
        <v>0</v>
      </c>
      <c r="I83" s="72"/>
      <c r="J83" s="72"/>
      <c r="K83" s="72"/>
      <c r="L83" s="72"/>
      <c r="M83" s="72"/>
      <c r="N83" s="72"/>
      <c r="O83" s="72"/>
      <c r="P83" s="72"/>
    </row>
    <row r="84" spans="1:16" ht="15" customHeight="1" x14ac:dyDescent="0.2">
      <c r="A84" s="134">
        <v>58</v>
      </c>
      <c r="B84" s="135" t="str">
        <f t="shared" si="11"/>
        <v>O.K.</v>
      </c>
      <c r="C84" s="121" t="s">
        <v>3089</v>
      </c>
      <c r="D84" s="124"/>
      <c r="E84" s="72">
        <f t="shared" ref="E84:E147" si="12">MAX(G84:K84)</f>
        <v>0</v>
      </c>
      <c r="F84" s="72">
        <f t="shared" si="9"/>
        <v>0</v>
      </c>
      <c r="G84" s="72">
        <f>IF(ABS('PR-RAS'!D444-SUM('PR-RAS'!D857:D858))&gt;0.001,1,0)</f>
        <v>0</v>
      </c>
      <c r="H84" s="72">
        <f>IF(ABS('PR-RAS'!E444-SUM('PR-RAS'!E857:E858))&gt;0.001,1,0)</f>
        <v>0</v>
      </c>
      <c r="I84" s="72"/>
      <c r="J84" s="72"/>
      <c r="K84" s="72"/>
      <c r="L84" s="72"/>
      <c r="M84" s="72"/>
      <c r="N84" s="72"/>
      <c r="O84" s="72"/>
      <c r="P84" s="72"/>
    </row>
    <row r="85" spans="1:16" ht="15" customHeight="1" x14ac:dyDescent="0.2">
      <c r="A85" s="134">
        <v>59</v>
      </c>
      <c r="B85" s="135" t="str">
        <f t="shared" si="11"/>
        <v>O.K.</v>
      </c>
      <c r="C85" s="118" t="s">
        <v>3090</v>
      </c>
      <c r="D85" s="124"/>
      <c r="E85" s="72">
        <f t="shared" si="12"/>
        <v>0</v>
      </c>
      <c r="F85" s="72">
        <f t="shared" ref="F85:F148" si="13">MAX(L85:O85)</f>
        <v>0</v>
      </c>
      <c r="G85" s="72">
        <f>IF(ABS('PR-RAS'!D448-SUM('PR-RAS'!D859:D860))&gt;0.001,1,0)</f>
        <v>0</v>
      </c>
      <c r="H85" s="72">
        <f>IF(ABS('PR-RAS'!E448-SUM('PR-RAS'!E859:E860))&gt;0.001,1,0)</f>
        <v>0</v>
      </c>
      <c r="I85" s="72"/>
      <c r="J85" s="72"/>
      <c r="K85" s="72"/>
      <c r="L85" s="72"/>
      <c r="M85" s="72"/>
      <c r="N85" s="72"/>
      <c r="O85" s="72"/>
      <c r="P85" s="72"/>
    </row>
    <row r="86" spans="1:16" ht="15" customHeight="1" x14ac:dyDescent="0.2">
      <c r="A86" s="134">
        <v>60</v>
      </c>
      <c r="B86" s="135" t="str">
        <f t="shared" si="11"/>
        <v>O.K.</v>
      </c>
      <c r="C86" s="121" t="s">
        <v>3091</v>
      </c>
      <c r="D86" s="124"/>
      <c r="E86" s="72">
        <f t="shared" si="12"/>
        <v>0</v>
      </c>
      <c r="F86" s="72">
        <f t="shared" si="13"/>
        <v>0</v>
      </c>
      <c r="G86" s="72">
        <f>IF(ABS('PR-RAS'!D449-SUM('PR-RAS'!D861:D862))&gt;0.001,1,0)</f>
        <v>0</v>
      </c>
      <c r="H86" s="72">
        <f>IF(ABS('PR-RAS'!E449-SUM('PR-RAS'!E861:E862))&gt;0.001,1,0)</f>
        <v>0</v>
      </c>
      <c r="I86" s="72"/>
      <c r="J86" s="72"/>
      <c r="K86" s="72"/>
      <c r="L86" s="72"/>
      <c r="M86" s="72"/>
      <c r="N86" s="72"/>
      <c r="O86" s="72"/>
      <c r="P86" s="72"/>
    </row>
    <row r="87" spans="1:16" ht="15" customHeight="1" x14ac:dyDescent="0.2">
      <c r="A87" s="134">
        <v>61</v>
      </c>
      <c r="B87" s="135" t="str">
        <f t="shared" si="11"/>
        <v>O.K.</v>
      </c>
      <c r="C87" s="121" t="s">
        <v>3092</v>
      </c>
      <c r="D87" s="124"/>
      <c r="E87" s="72">
        <f t="shared" si="12"/>
        <v>0</v>
      </c>
      <c r="F87" s="72">
        <f t="shared" si="13"/>
        <v>0</v>
      </c>
      <c r="G87" s="72">
        <f>IF(ABS('PR-RAS'!D450-SUM('PR-RAS'!D863:D864))&gt;0.001,1,0)</f>
        <v>0</v>
      </c>
      <c r="H87" s="72">
        <f>IF(ABS('PR-RAS'!E450-SUM('PR-RAS'!E863:E864))&gt;0.001,1,0)</f>
        <v>0</v>
      </c>
      <c r="I87" s="72"/>
      <c r="J87" s="72"/>
      <c r="K87" s="72"/>
      <c r="L87" s="72"/>
      <c r="M87" s="72"/>
      <c r="N87" s="72"/>
      <c r="O87" s="72"/>
      <c r="P87" s="72"/>
    </row>
    <row r="88" spans="1:16" ht="15" customHeight="1" x14ac:dyDescent="0.2">
      <c r="A88" s="134">
        <v>62</v>
      </c>
      <c r="B88" s="135" t="str">
        <f t="shared" si="11"/>
        <v>O.K.</v>
      </c>
      <c r="C88" s="121" t="s">
        <v>3093</v>
      </c>
      <c r="D88" s="124"/>
      <c r="E88" s="72">
        <f t="shared" si="12"/>
        <v>0</v>
      </c>
      <c r="F88" s="72">
        <f t="shared" si="13"/>
        <v>0</v>
      </c>
      <c r="G88" s="72">
        <f>IF(ABS('PR-RAS'!D451-SUM('PR-RAS'!D865:D866))&gt;0.001,1,0)</f>
        <v>0</v>
      </c>
      <c r="H88" s="72">
        <f>IF(ABS('PR-RAS'!E451-SUM('PR-RAS'!E865:E866))&gt;0.001,1,0)</f>
        <v>0</v>
      </c>
      <c r="I88" s="72"/>
      <c r="J88" s="72"/>
      <c r="K88" s="72"/>
      <c r="L88" s="72"/>
      <c r="M88" s="72"/>
      <c r="N88" s="72"/>
      <c r="O88" s="72"/>
      <c r="P88" s="72"/>
    </row>
    <row r="89" spans="1:16" ht="15" customHeight="1" x14ac:dyDescent="0.2">
      <c r="A89" s="134">
        <v>63</v>
      </c>
      <c r="B89" s="135" t="str">
        <f t="shared" si="11"/>
        <v>O.K.</v>
      </c>
      <c r="C89" s="121" t="s">
        <v>3094</v>
      </c>
      <c r="D89" s="124"/>
      <c r="E89" s="72">
        <f t="shared" si="12"/>
        <v>0</v>
      </c>
      <c r="F89" s="72">
        <f t="shared" si="13"/>
        <v>0</v>
      </c>
      <c r="G89" s="72">
        <f>IF(ABS('PR-RAS'!D452-SUM('PR-RAS'!D867:D868))&gt;0.001,1,0)</f>
        <v>0</v>
      </c>
      <c r="H89" s="72">
        <f>IF(ABS('PR-RAS'!E452-SUM('PR-RAS'!E867:E868))&gt;0.001,1,0)</f>
        <v>0</v>
      </c>
      <c r="I89" s="72"/>
      <c r="J89" s="72"/>
      <c r="K89" s="72"/>
      <c r="L89" s="72"/>
      <c r="M89" s="72"/>
      <c r="N89" s="72"/>
      <c r="O89" s="72"/>
      <c r="P89" s="72"/>
    </row>
    <row r="90" spans="1:16" ht="15" customHeight="1" x14ac:dyDescent="0.2">
      <c r="A90" s="134">
        <v>64</v>
      </c>
      <c r="B90" s="135" t="str">
        <f t="shared" si="11"/>
        <v>O.K.</v>
      </c>
      <c r="C90" s="121" t="s">
        <v>3095</v>
      </c>
      <c r="D90" s="124"/>
      <c r="E90" s="72">
        <f t="shared" si="12"/>
        <v>0</v>
      </c>
      <c r="F90" s="72">
        <f t="shared" si="13"/>
        <v>0</v>
      </c>
      <c r="G90" s="72">
        <f>IF(ABS('PR-RAS'!D453-SUM('PR-RAS'!D869:D870))&gt;0.001,1,0)</f>
        <v>0</v>
      </c>
      <c r="H90" s="72">
        <f>IF(ABS('PR-RAS'!E453-SUM('PR-RAS'!E869:E870))&gt;0.001,1,0)</f>
        <v>0</v>
      </c>
      <c r="I90" s="72"/>
      <c r="J90" s="72"/>
      <c r="K90" s="72"/>
      <c r="L90" s="72"/>
      <c r="M90" s="72"/>
      <c r="N90" s="72"/>
      <c r="O90" s="72"/>
      <c r="P90" s="72"/>
    </row>
    <row r="91" spans="1:16" ht="15" customHeight="1" x14ac:dyDescent="0.2">
      <c r="A91" s="134">
        <v>65</v>
      </c>
      <c r="B91" s="135" t="str">
        <f t="shared" si="11"/>
        <v>O.K.</v>
      </c>
      <c r="C91" s="121" t="s">
        <v>3096</v>
      </c>
      <c r="D91" s="124"/>
      <c r="E91" s="72">
        <f t="shared" si="12"/>
        <v>0</v>
      </c>
      <c r="F91" s="72">
        <f t="shared" si="13"/>
        <v>0</v>
      </c>
      <c r="G91" s="72">
        <f>IF(ABS('PR-RAS'!D454-SUM('PR-RAS'!D871:D872))&gt;0.001,1,0)</f>
        <v>0</v>
      </c>
      <c r="H91" s="72">
        <f>IF(ABS('PR-RAS'!E454-SUM('PR-RAS'!E871:E872))&gt;0.001,1,0)</f>
        <v>0</v>
      </c>
      <c r="I91" s="72"/>
      <c r="J91" s="72"/>
      <c r="K91" s="72"/>
      <c r="L91" s="72"/>
      <c r="M91" s="72"/>
      <c r="N91" s="72"/>
      <c r="O91" s="72"/>
      <c r="P91" s="72"/>
    </row>
    <row r="92" spans="1:16" ht="15" customHeight="1" x14ac:dyDescent="0.2">
      <c r="A92" s="134">
        <v>66</v>
      </c>
      <c r="B92" s="135" t="str">
        <f t="shared" si="11"/>
        <v>O.K.</v>
      </c>
      <c r="C92" s="118" t="s">
        <v>3097</v>
      </c>
      <c r="D92" s="124"/>
      <c r="E92" s="72">
        <f t="shared" si="12"/>
        <v>0</v>
      </c>
      <c r="F92" s="72">
        <f t="shared" si="13"/>
        <v>0</v>
      </c>
      <c r="G92" s="72">
        <f>IF(ROUND('PR-RAS'!D873,2)&gt;ROUND('PR-RAS'!D470,2),1,0)</f>
        <v>0</v>
      </c>
      <c r="H92" s="72">
        <f>IF(ROUND('PR-RAS'!E873,2)&gt;ROUND('PR-RAS'!E470,2),1,0)</f>
        <v>0</v>
      </c>
      <c r="I92" s="72"/>
      <c r="J92" s="72"/>
      <c r="K92" s="72"/>
      <c r="L92" s="72"/>
      <c r="M92" s="72"/>
      <c r="N92" s="72"/>
      <c r="O92" s="72"/>
      <c r="P92" s="72"/>
    </row>
    <row r="93" spans="1:16" ht="15" customHeight="1" x14ac:dyDescent="0.2">
      <c r="A93" s="134">
        <v>67</v>
      </c>
      <c r="B93" s="135" t="str">
        <f t="shared" si="11"/>
        <v>O.K.</v>
      </c>
      <c r="C93" s="118" t="s">
        <v>3098</v>
      </c>
      <c r="D93" s="124"/>
      <c r="E93" s="72">
        <f t="shared" si="12"/>
        <v>0</v>
      </c>
      <c r="F93" s="72">
        <f t="shared" si="13"/>
        <v>0</v>
      </c>
      <c r="G93" s="72">
        <f>IF(ROUND('PR-RAS'!D874,2)&gt;ROUND('PR-RAS'!D486,2),1,0)</f>
        <v>0</v>
      </c>
      <c r="H93" s="72">
        <f>IF(ROUND('PR-RAS'!E874,2)&gt;ROUND('PR-RAS'!E486,2),1,0)</f>
        <v>0</v>
      </c>
      <c r="I93" s="72"/>
      <c r="J93" s="72"/>
      <c r="K93" s="72"/>
      <c r="L93" s="72"/>
      <c r="M93" s="72"/>
      <c r="N93" s="72"/>
      <c r="O93" s="72"/>
      <c r="P93" s="72"/>
    </row>
    <row r="94" spans="1:16" ht="15" customHeight="1" x14ac:dyDescent="0.2">
      <c r="A94" s="134">
        <v>68</v>
      </c>
      <c r="B94" s="135" t="str">
        <f t="shared" ref="B94:B162" si="14">IF(E94=1,"Pogreška",IF(F94=1,"Provjera","O.K."))</f>
        <v>O.K.</v>
      </c>
      <c r="C94" s="118" t="s">
        <v>3099</v>
      </c>
      <c r="D94" s="124"/>
      <c r="E94" s="72">
        <f t="shared" si="12"/>
        <v>0</v>
      </c>
      <c r="F94" s="72">
        <f t="shared" si="13"/>
        <v>0</v>
      </c>
      <c r="G94" s="72">
        <f>IF(ROUND('PR-RAS'!D875,2)&gt;ROUND('PR-RAS'!D487,2),1,0)</f>
        <v>0</v>
      </c>
      <c r="H94" s="72">
        <f>IF(ROUND('PR-RAS'!E875,2)&gt;ROUND('PR-RAS'!E487,2),1,0)</f>
        <v>0</v>
      </c>
      <c r="I94" s="72"/>
      <c r="J94" s="72"/>
      <c r="K94" s="72"/>
      <c r="L94" s="72"/>
      <c r="M94" s="72"/>
      <c r="N94" s="72"/>
      <c r="O94" s="72"/>
      <c r="P94" s="72"/>
    </row>
    <row r="95" spans="1:16" ht="15" customHeight="1" x14ac:dyDescent="0.2">
      <c r="A95" s="134">
        <v>69</v>
      </c>
      <c r="B95" s="135" t="str">
        <f t="shared" si="14"/>
        <v>O.K.</v>
      </c>
      <c r="C95" s="118" t="s">
        <v>3100</v>
      </c>
      <c r="D95" s="124"/>
      <c r="E95" s="72">
        <f t="shared" si="12"/>
        <v>0</v>
      </c>
      <c r="F95" s="72">
        <f t="shared" si="13"/>
        <v>0</v>
      </c>
      <c r="G95" s="72">
        <f>IF(ROUND('PR-RAS'!D876,2)&gt;ROUND('PR-RAS'!D488,2),1,0)</f>
        <v>0</v>
      </c>
      <c r="H95" s="72">
        <f>IF(ROUND('PR-RAS'!E876,2)&gt;ROUND('PR-RAS'!E488,2),1,0)</f>
        <v>0</v>
      </c>
      <c r="I95" s="72"/>
      <c r="J95" s="72"/>
      <c r="K95" s="72"/>
      <c r="L95" s="72"/>
      <c r="M95" s="72"/>
      <c r="N95" s="72"/>
      <c r="O95" s="72"/>
      <c r="P95" s="72"/>
    </row>
    <row r="96" spans="1:16" ht="15" customHeight="1" x14ac:dyDescent="0.2">
      <c r="A96" s="134">
        <v>70</v>
      </c>
      <c r="B96" s="135" t="str">
        <f t="shared" si="14"/>
        <v>O.K.</v>
      </c>
      <c r="C96" s="118" t="s">
        <v>3101</v>
      </c>
      <c r="D96" s="124"/>
      <c r="E96" s="72">
        <f t="shared" si="12"/>
        <v>0</v>
      </c>
      <c r="F96" s="72">
        <f t="shared" si="13"/>
        <v>0</v>
      </c>
      <c r="G96" s="72">
        <f>IF(ROUND('PR-RAS'!D877,2)&gt;ROUND('PR-RAS'!D489,2),1,0)</f>
        <v>0</v>
      </c>
      <c r="H96" s="72">
        <f>IF(ROUND('PR-RAS'!E877,2)&gt;ROUND('PR-RAS'!E489,2),1,0)</f>
        <v>0</v>
      </c>
      <c r="I96" s="72"/>
      <c r="J96" s="72"/>
      <c r="K96" s="72"/>
      <c r="L96" s="72"/>
      <c r="M96" s="72"/>
      <c r="N96" s="72"/>
      <c r="O96" s="72"/>
      <c r="P96" s="72"/>
    </row>
    <row r="97" spans="1:16" ht="15" customHeight="1" x14ac:dyDescent="0.2">
      <c r="A97" s="134">
        <v>71</v>
      </c>
      <c r="B97" s="135" t="str">
        <f t="shared" si="14"/>
        <v>O.K.</v>
      </c>
      <c r="C97" s="118" t="s">
        <v>3102</v>
      </c>
      <c r="D97" s="124"/>
      <c r="E97" s="72">
        <f t="shared" si="12"/>
        <v>0</v>
      </c>
      <c r="F97" s="72">
        <f t="shared" si="13"/>
        <v>0</v>
      </c>
      <c r="G97" s="72">
        <f>IF(ROUND(SUM('PR-RAS'!D878:D880),2)&gt;ROUND('PR-RAS'!D491,2),1,0)</f>
        <v>0</v>
      </c>
      <c r="H97" s="72">
        <f>IF(ROUND(SUM('PR-RAS'!E878:E880),2)&gt;ROUND('PR-RAS'!E491,2),1,0)</f>
        <v>0</v>
      </c>
      <c r="I97" s="72"/>
      <c r="J97" s="72"/>
      <c r="K97" s="72"/>
      <c r="L97" s="72"/>
      <c r="M97" s="72"/>
      <c r="N97" s="72"/>
      <c r="O97" s="72"/>
      <c r="P97" s="72"/>
    </row>
    <row r="98" spans="1:16" ht="15" customHeight="1" x14ac:dyDescent="0.2">
      <c r="A98" s="134">
        <v>72</v>
      </c>
      <c r="B98" s="135" t="str">
        <f t="shared" si="14"/>
        <v>O.K.</v>
      </c>
      <c r="C98" s="118" t="s">
        <v>3103</v>
      </c>
      <c r="D98" s="124"/>
      <c r="E98" s="72">
        <f t="shared" si="12"/>
        <v>0</v>
      </c>
      <c r="F98" s="72">
        <f t="shared" si="13"/>
        <v>0</v>
      </c>
      <c r="G98" s="72">
        <f>IF(ROUND('PR-RAS'!D881,2)&gt;ROUND('PR-RAS'!D492,2),1,0)</f>
        <v>0</v>
      </c>
      <c r="H98" s="72">
        <f>IF(ROUND('PR-RAS'!E881,2)&gt;ROUND('PR-RAS'!E492,2),1,0)</f>
        <v>0</v>
      </c>
      <c r="I98" s="72"/>
      <c r="J98" s="72"/>
      <c r="K98" s="72"/>
      <c r="L98" s="72"/>
      <c r="M98" s="72"/>
      <c r="N98" s="72"/>
      <c r="O98" s="72"/>
      <c r="P98" s="72"/>
    </row>
    <row r="99" spans="1:16" ht="15" customHeight="1" x14ac:dyDescent="0.2">
      <c r="A99" s="134">
        <v>73</v>
      </c>
      <c r="B99" s="135" t="str">
        <f t="shared" si="14"/>
        <v>O.K.</v>
      </c>
      <c r="C99" s="118" t="s">
        <v>3104</v>
      </c>
      <c r="D99" s="124"/>
      <c r="E99" s="72">
        <f t="shared" si="12"/>
        <v>0</v>
      </c>
      <c r="F99" s="72">
        <f t="shared" si="13"/>
        <v>0</v>
      </c>
      <c r="G99" s="72">
        <f>IF(ROUND(SUM('PR-RAS'!D882:D883),2)&gt;ROUND('PR-RAS'!D493,2),1,0)</f>
        <v>0</v>
      </c>
      <c r="H99" s="72">
        <f>IF(ROUND(SUM('PR-RAS'!E882:E883),2)&gt;ROUND('PR-RAS'!E493,2),1,0)</f>
        <v>0</v>
      </c>
      <c r="I99" s="72"/>
      <c r="J99" s="72"/>
      <c r="K99" s="72"/>
      <c r="L99" s="72"/>
      <c r="M99" s="72"/>
      <c r="N99" s="72"/>
      <c r="O99" s="72"/>
      <c r="P99" s="72"/>
    </row>
    <row r="100" spans="1:16" ht="15" customHeight="1" x14ac:dyDescent="0.2">
      <c r="A100" s="134">
        <v>74</v>
      </c>
      <c r="B100" s="135" t="str">
        <f t="shared" si="14"/>
        <v>O.K.</v>
      </c>
      <c r="C100" s="118" t="s">
        <v>3105</v>
      </c>
      <c r="D100" s="124"/>
      <c r="E100" s="72">
        <f t="shared" si="12"/>
        <v>0</v>
      </c>
      <c r="F100" s="72">
        <f t="shared" si="13"/>
        <v>0</v>
      </c>
      <c r="G100" s="72">
        <f>IF(ROUND('PR-RAS'!D884,2)&gt;ROUND('PR-RAS'!D494,2),1,0)</f>
        <v>0</v>
      </c>
      <c r="H100" s="72">
        <f>IF(ROUND('PR-RAS'!E884,2)&gt;ROUND('PR-RAS'!E494,2),1,0)</f>
        <v>0</v>
      </c>
      <c r="I100" s="72"/>
      <c r="J100" s="72"/>
      <c r="K100" s="72"/>
      <c r="L100" s="72"/>
      <c r="M100" s="72"/>
      <c r="N100" s="72"/>
      <c r="O100" s="72"/>
      <c r="P100" s="72"/>
    </row>
    <row r="101" spans="1:16" ht="15" customHeight="1" x14ac:dyDescent="0.2">
      <c r="A101" s="134">
        <v>75</v>
      </c>
      <c r="B101" s="135" t="str">
        <f t="shared" si="14"/>
        <v>O.K.</v>
      </c>
      <c r="C101" s="118" t="s">
        <v>3106</v>
      </c>
      <c r="D101" s="124"/>
      <c r="E101" s="72">
        <f t="shared" si="12"/>
        <v>0</v>
      </c>
      <c r="F101" s="72">
        <f t="shared" si="13"/>
        <v>0</v>
      </c>
      <c r="G101" s="72">
        <f>IF(ROUND(SUM('PR-RAS'!D885:D887),2)&gt;ROUND('PR-RAS'!D496,2),1,0)</f>
        <v>0</v>
      </c>
      <c r="H101" s="72">
        <f>IF(ROUND(SUM('PR-RAS'!E885:E887),2)&gt;ROUND('PR-RAS'!E496,2),1,0)</f>
        <v>0</v>
      </c>
      <c r="I101" s="72"/>
      <c r="J101" s="72"/>
      <c r="K101" s="72"/>
      <c r="L101" s="72"/>
      <c r="M101" s="72"/>
      <c r="N101" s="72"/>
      <c r="O101" s="72"/>
      <c r="P101" s="72"/>
    </row>
    <row r="102" spans="1:16" ht="15" customHeight="1" x14ac:dyDescent="0.2">
      <c r="A102" s="134">
        <v>76</v>
      </c>
      <c r="B102" s="135" t="str">
        <f t="shared" si="14"/>
        <v>O.K.</v>
      </c>
      <c r="C102" s="118" t="s">
        <v>3107</v>
      </c>
      <c r="D102" s="124"/>
      <c r="E102" s="72">
        <f t="shared" si="12"/>
        <v>0</v>
      </c>
      <c r="F102" s="72">
        <f t="shared" si="13"/>
        <v>0</v>
      </c>
      <c r="G102" s="72">
        <f>IF(ROUND('PR-RAS'!D888,2)&gt;ROUND('PR-RAS'!D497,2),1,0)</f>
        <v>0</v>
      </c>
      <c r="H102" s="72">
        <f>IF(ROUND('PR-RAS'!E888,2)&gt;ROUND('PR-RAS'!E497,2),1,0)</f>
        <v>0</v>
      </c>
      <c r="I102" s="72"/>
      <c r="J102" s="72"/>
      <c r="K102" s="72"/>
      <c r="L102" s="72"/>
      <c r="M102" s="72"/>
      <c r="N102" s="72"/>
      <c r="O102" s="72"/>
      <c r="P102" s="72"/>
    </row>
    <row r="103" spans="1:16" ht="15" customHeight="1" x14ac:dyDescent="0.2">
      <c r="A103" s="134">
        <v>77</v>
      </c>
      <c r="B103" s="135" t="str">
        <f t="shared" si="14"/>
        <v>O.K.</v>
      </c>
      <c r="C103" s="118" t="s">
        <v>3108</v>
      </c>
      <c r="D103" s="124"/>
      <c r="E103" s="72">
        <f t="shared" si="12"/>
        <v>0</v>
      </c>
      <c r="F103" s="72">
        <f t="shared" si="13"/>
        <v>0</v>
      </c>
      <c r="G103" s="72">
        <f>IF(ROUND(SUM('PR-RAS'!D889:D890),2)&gt;ROUND('PR-RAS'!D498,2),1,0)</f>
        <v>0</v>
      </c>
      <c r="H103" s="72">
        <f>IF(ROUND(SUM('PR-RAS'!E889:E890),2)&gt;ROUND('PR-RAS'!E498,2),1,0)</f>
        <v>0</v>
      </c>
      <c r="I103" s="72"/>
      <c r="J103" s="72"/>
      <c r="K103" s="72"/>
      <c r="L103" s="72"/>
      <c r="M103" s="72"/>
      <c r="N103" s="72"/>
      <c r="O103" s="72"/>
      <c r="P103" s="72"/>
    </row>
    <row r="104" spans="1:16" ht="15" customHeight="1" x14ac:dyDescent="0.2">
      <c r="A104" s="134">
        <v>78</v>
      </c>
      <c r="B104" s="135" t="str">
        <f t="shared" si="14"/>
        <v>O.K.</v>
      </c>
      <c r="C104" s="118" t="s">
        <v>3109</v>
      </c>
      <c r="D104" s="124"/>
      <c r="E104" s="72">
        <f t="shared" si="12"/>
        <v>0</v>
      </c>
      <c r="F104" s="72">
        <f t="shared" si="13"/>
        <v>0</v>
      </c>
      <c r="G104" s="72">
        <f>IF(ROUND(SUM('PR-RAS'!D891:D893),2)&gt;ROUND('PR-RAS'!D499,2),1,0)</f>
        <v>0</v>
      </c>
      <c r="H104" s="72">
        <f>IF(ROUND(SUM('PR-RAS'!E891:E893),2)&gt;ROUND('PR-RAS'!E499,2),1,0)</f>
        <v>0</v>
      </c>
      <c r="I104" s="72"/>
      <c r="J104" s="72"/>
      <c r="K104" s="72"/>
      <c r="L104" s="72"/>
      <c r="M104" s="72"/>
      <c r="N104" s="72"/>
      <c r="O104" s="72"/>
      <c r="P104" s="72"/>
    </row>
    <row r="105" spans="1:16" ht="15" customHeight="1" x14ac:dyDescent="0.2">
      <c r="A105" s="134">
        <v>79</v>
      </c>
      <c r="B105" s="135" t="str">
        <f t="shared" si="14"/>
        <v>O.K.</v>
      </c>
      <c r="C105" s="118" t="s">
        <v>3110</v>
      </c>
      <c r="D105" s="124"/>
      <c r="E105" s="72">
        <f t="shared" si="12"/>
        <v>0</v>
      </c>
      <c r="F105" s="72">
        <f t="shared" si="13"/>
        <v>0</v>
      </c>
      <c r="G105" s="72">
        <f>IF(ROUND('PR-RAS'!D894,2)&gt;ROUND('PR-RAS'!D500,2),1,0)</f>
        <v>0</v>
      </c>
      <c r="H105" s="72">
        <f>IF(ROUND('PR-RAS'!E894,2)&gt;ROUND('PR-RAS'!E500,2),1,0)</f>
        <v>0</v>
      </c>
      <c r="I105" s="72"/>
      <c r="J105" s="72"/>
      <c r="K105" s="72"/>
      <c r="L105" s="72"/>
      <c r="M105" s="72"/>
      <c r="N105" s="72"/>
      <c r="O105" s="72"/>
      <c r="P105" s="72"/>
    </row>
    <row r="106" spans="1:16" ht="15" customHeight="1" x14ac:dyDescent="0.2">
      <c r="A106" s="134">
        <v>80</v>
      </c>
      <c r="B106" s="135" t="str">
        <f t="shared" si="14"/>
        <v>O.K.</v>
      </c>
      <c r="C106" s="118" t="s">
        <v>3111</v>
      </c>
      <c r="D106" s="124"/>
      <c r="E106" s="72">
        <f t="shared" si="12"/>
        <v>0</v>
      </c>
      <c r="F106" s="72">
        <f t="shared" si="13"/>
        <v>0</v>
      </c>
      <c r="G106" s="72">
        <f>IF(ROUND(SUM('PR-RAS'!D895:D896),2)&gt;ROUND('PR-RAS'!D501,2),1,0)</f>
        <v>0</v>
      </c>
      <c r="H106" s="72">
        <f>IF(ROUND(SUM('PR-RAS'!E895:E896),2)&gt;ROUND('PR-RAS'!E501,2),1,0)</f>
        <v>0</v>
      </c>
      <c r="I106" s="72"/>
      <c r="J106" s="72"/>
      <c r="K106" s="72"/>
      <c r="L106" s="72"/>
      <c r="M106" s="72"/>
      <c r="N106" s="72"/>
      <c r="O106" s="72"/>
      <c r="P106" s="72"/>
    </row>
    <row r="107" spans="1:16" ht="15" customHeight="1" x14ac:dyDescent="0.2">
      <c r="A107" s="134">
        <v>81</v>
      </c>
      <c r="B107" s="135" t="str">
        <f t="shared" si="14"/>
        <v>O.K.</v>
      </c>
      <c r="C107" s="118" t="s">
        <v>3112</v>
      </c>
      <c r="D107" s="124"/>
      <c r="E107" s="72">
        <f t="shared" si="12"/>
        <v>0</v>
      </c>
      <c r="F107" s="72">
        <f t="shared" si="13"/>
        <v>0</v>
      </c>
      <c r="G107" s="72">
        <f>IF(ROUND('PR-RAS'!D897,2)&gt;ROUND('PR-RAS'!D503,2),1,0)</f>
        <v>0</v>
      </c>
      <c r="H107" s="72">
        <f>IF(ROUND('PR-RAS'!E897,2)&gt;ROUND('PR-RAS'!E503,2),1,0)</f>
        <v>0</v>
      </c>
      <c r="I107" s="72"/>
      <c r="J107" s="72"/>
      <c r="K107" s="72"/>
      <c r="L107" s="72"/>
      <c r="M107" s="72"/>
      <c r="N107" s="72"/>
      <c r="O107" s="72"/>
      <c r="P107" s="72"/>
    </row>
    <row r="108" spans="1:16" ht="15" customHeight="1" x14ac:dyDescent="0.2">
      <c r="A108" s="134">
        <v>82</v>
      </c>
      <c r="B108" s="135" t="str">
        <f t="shared" si="14"/>
        <v>O.K.</v>
      </c>
      <c r="C108" s="118" t="s">
        <v>3113</v>
      </c>
      <c r="D108" s="124"/>
      <c r="E108" s="72">
        <f t="shared" si="12"/>
        <v>0</v>
      </c>
      <c r="F108" s="72">
        <f t="shared" si="13"/>
        <v>0</v>
      </c>
      <c r="G108" s="72">
        <f>IF(ROUND('PR-RAS'!D898,2)&gt;ROUND('PR-RAS'!D504,2),1,0)</f>
        <v>0</v>
      </c>
      <c r="H108" s="72">
        <f>IF(ROUND('PR-RAS'!E898,2)&gt;ROUND('PR-RAS'!E504,2),1,0)</f>
        <v>0</v>
      </c>
      <c r="I108" s="72"/>
      <c r="J108" s="72"/>
      <c r="K108" s="72"/>
      <c r="L108" s="72"/>
      <c r="M108" s="72"/>
      <c r="N108" s="72"/>
      <c r="O108" s="72"/>
      <c r="P108" s="72"/>
    </row>
    <row r="109" spans="1:16" ht="15" customHeight="1" x14ac:dyDescent="0.2">
      <c r="A109" s="134">
        <v>83</v>
      </c>
      <c r="B109" s="135" t="str">
        <f t="shared" si="14"/>
        <v>O.K.</v>
      </c>
      <c r="C109" s="118" t="s">
        <v>3114</v>
      </c>
      <c r="D109" s="124"/>
      <c r="E109" s="72">
        <f t="shared" si="12"/>
        <v>0</v>
      </c>
      <c r="F109" s="72">
        <f t="shared" si="13"/>
        <v>0</v>
      </c>
      <c r="G109" s="72">
        <f>IF(ROUND('PR-RAS'!D899,2)&gt;ROUND('PR-RAS'!D505,2),1,0)</f>
        <v>0</v>
      </c>
      <c r="H109" s="72">
        <f>IF(ROUND('PR-RAS'!E899,2)&gt;ROUND('PR-RAS'!E505,2),1,0)</f>
        <v>0</v>
      </c>
      <c r="I109" s="72"/>
      <c r="J109" s="72"/>
      <c r="K109" s="72"/>
      <c r="L109" s="72"/>
      <c r="M109" s="72"/>
      <c r="N109" s="72"/>
      <c r="O109" s="72"/>
      <c r="P109" s="72"/>
    </row>
    <row r="110" spans="1:16" ht="15" customHeight="1" x14ac:dyDescent="0.2">
      <c r="A110" s="134">
        <v>84</v>
      </c>
      <c r="B110" s="135" t="str">
        <f t="shared" si="14"/>
        <v>O.K.</v>
      </c>
      <c r="C110" s="118" t="s">
        <v>3115</v>
      </c>
      <c r="D110" s="124"/>
      <c r="E110" s="72">
        <f t="shared" si="12"/>
        <v>0</v>
      </c>
      <c r="F110" s="72">
        <f t="shared" si="13"/>
        <v>0</v>
      </c>
      <c r="G110" s="72">
        <f>IF(ABS('PR-RAS'!D508-'PR-RAS'!D900-'PR-RAS'!D901)&gt;0.001,1,0)</f>
        <v>0</v>
      </c>
      <c r="H110" s="72">
        <f>IF(ABS('PR-RAS'!E508-'PR-RAS'!E900-'PR-RAS'!E901)&gt;0.001,1,0)</f>
        <v>0</v>
      </c>
      <c r="I110" s="72"/>
      <c r="J110" s="72"/>
      <c r="K110" s="72"/>
      <c r="L110" s="72"/>
      <c r="M110" s="72"/>
      <c r="N110" s="72"/>
      <c r="O110" s="72"/>
      <c r="P110" s="72"/>
    </row>
    <row r="111" spans="1:16" ht="15" customHeight="1" x14ac:dyDescent="0.2">
      <c r="A111" s="134">
        <v>85</v>
      </c>
      <c r="B111" s="135" t="str">
        <f t="shared" si="14"/>
        <v>O.K.</v>
      </c>
      <c r="C111" s="118" t="s">
        <v>3116</v>
      </c>
      <c r="D111" s="124"/>
      <c r="E111" s="72">
        <f t="shared" si="12"/>
        <v>0</v>
      </c>
      <c r="F111" s="72">
        <f t="shared" si="13"/>
        <v>0</v>
      </c>
      <c r="G111" s="72">
        <f>IF(ABS('PR-RAS'!D509-'PR-RAS'!D902-'PR-RAS'!D903)&gt;0.001,1,0)</f>
        <v>0</v>
      </c>
      <c r="H111" s="72">
        <f>IF(ABS('PR-RAS'!E509-'PR-RAS'!E902-'PR-RAS'!E903)&gt;0.001,1,0)</f>
        <v>0</v>
      </c>
      <c r="I111" s="72"/>
      <c r="J111" s="72"/>
      <c r="K111" s="72"/>
      <c r="L111" s="72"/>
      <c r="M111" s="72"/>
      <c r="N111" s="72"/>
      <c r="O111" s="72"/>
      <c r="P111" s="72"/>
    </row>
    <row r="112" spans="1:16" ht="15" customHeight="1" x14ac:dyDescent="0.2">
      <c r="A112" s="134">
        <v>86</v>
      </c>
      <c r="B112" s="135" t="str">
        <f t="shared" si="14"/>
        <v>O.K.</v>
      </c>
      <c r="C112" s="118" t="s">
        <v>3117</v>
      </c>
      <c r="D112" s="124"/>
      <c r="E112" s="72">
        <f t="shared" si="12"/>
        <v>0</v>
      </c>
      <c r="F112" s="72">
        <f t="shared" si="13"/>
        <v>0</v>
      </c>
      <c r="G112" s="72">
        <f>IF(ABS('PR-RAS'!D510-'PR-RAS'!D904-'PR-RAS'!D905)&gt;0.001,1,0)</f>
        <v>0</v>
      </c>
      <c r="H112" s="72">
        <f>IF(ABS('PR-RAS'!E510-'PR-RAS'!E904-'PR-RAS'!E905)&gt;0.001,1,0)</f>
        <v>0</v>
      </c>
      <c r="I112" s="72"/>
      <c r="J112" s="72"/>
      <c r="K112" s="72"/>
      <c r="L112" s="72"/>
      <c r="M112" s="72"/>
      <c r="N112" s="72"/>
      <c r="O112" s="72"/>
      <c r="P112" s="72"/>
    </row>
    <row r="113" spans="1:16" ht="15" customHeight="1" x14ac:dyDescent="0.2">
      <c r="A113" s="134">
        <v>87</v>
      </c>
      <c r="B113" s="135" t="str">
        <f t="shared" si="14"/>
        <v>O.K.</v>
      </c>
      <c r="C113" s="118" t="s">
        <v>3118</v>
      </c>
      <c r="D113" s="124"/>
      <c r="E113" s="72">
        <f t="shared" si="12"/>
        <v>0</v>
      </c>
      <c r="F113" s="72">
        <f t="shared" si="13"/>
        <v>0</v>
      </c>
      <c r="G113" s="72">
        <f>IF(ABS('PR-RAS'!D511-'PR-RAS'!D906-'PR-RAS'!D907)&gt;0.001,1,0)</f>
        <v>0</v>
      </c>
      <c r="H113" s="72">
        <f>IF(ABS('PR-RAS'!E511-'PR-RAS'!E906-'PR-RAS'!E907)&gt;0.001,1,0)</f>
        <v>0</v>
      </c>
      <c r="I113" s="72"/>
      <c r="J113" s="72"/>
      <c r="K113" s="72"/>
      <c r="L113" s="72"/>
      <c r="M113" s="72"/>
      <c r="N113" s="72"/>
      <c r="O113" s="72"/>
      <c r="P113" s="72"/>
    </row>
    <row r="114" spans="1:16" ht="15" customHeight="1" x14ac:dyDescent="0.2">
      <c r="A114" s="134">
        <v>88</v>
      </c>
      <c r="B114" s="135" t="str">
        <f t="shared" si="14"/>
        <v>O.K.</v>
      </c>
      <c r="C114" s="118" t="s">
        <v>3119</v>
      </c>
      <c r="D114" s="124"/>
      <c r="E114" s="72">
        <f t="shared" si="12"/>
        <v>0</v>
      </c>
      <c r="F114" s="72">
        <f t="shared" si="13"/>
        <v>0</v>
      </c>
      <c r="G114" s="72">
        <f>IF(ABS('PR-RAS'!D512-'PR-RAS'!D908-'PR-RAS'!D909)&gt;0.001,1,0)</f>
        <v>0</v>
      </c>
      <c r="H114" s="72">
        <f>IF(ABS('PR-RAS'!E512-'PR-RAS'!E908-'PR-RAS'!E909)&gt;0.001,1,0)</f>
        <v>0</v>
      </c>
      <c r="I114" s="72"/>
      <c r="J114" s="72"/>
      <c r="K114" s="72"/>
      <c r="L114" s="72"/>
      <c r="M114" s="72"/>
      <c r="N114" s="72"/>
      <c r="O114" s="72"/>
      <c r="P114" s="72"/>
    </row>
    <row r="115" spans="1:16" ht="15" customHeight="1" x14ac:dyDescent="0.2">
      <c r="A115" s="134">
        <v>89</v>
      </c>
      <c r="B115" s="135" t="str">
        <f t="shared" si="14"/>
        <v>O.K.</v>
      </c>
      <c r="C115" s="118" t="s">
        <v>3120</v>
      </c>
      <c r="D115" s="124"/>
      <c r="E115" s="72">
        <f t="shared" si="12"/>
        <v>0</v>
      </c>
      <c r="F115" s="72">
        <f t="shared" si="13"/>
        <v>0</v>
      </c>
      <c r="G115" s="72">
        <f>IF(ABS('PR-RAS'!D513-'PR-RAS'!D910-'PR-RAS'!D911)&gt;0.001,1,0)</f>
        <v>0</v>
      </c>
      <c r="H115" s="72">
        <f>IF(ABS('PR-RAS'!E513-'PR-RAS'!E910-'PR-RAS'!E911)&gt;0.001,1,0)</f>
        <v>0</v>
      </c>
      <c r="I115" s="72"/>
      <c r="J115" s="72"/>
      <c r="K115" s="72"/>
      <c r="L115" s="72"/>
      <c r="M115" s="72"/>
      <c r="N115" s="72"/>
      <c r="O115" s="72"/>
      <c r="P115" s="72"/>
    </row>
    <row r="116" spans="1:16" ht="15" customHeight="1" x14ac:dyDescent="0.2">
      <c r="A116" s="134">
        <v>90</v>
      </c>
      <c r="B116" s="135" t="str">
        <f t="shared" si="14"/>
        <v>O.K.</v>
      </c>
      <c r="C116" s="118" t="s">
        <v>3121</v>
      </c>
      <c r="D116" s="124"/>
      <c r="E116" s="72">
        <f t="shared" si="12"/>
        <v>0</v>
      </c>
      <c r="F116" s="72">
        <f t="shared" si="13"/>
        <v>0</v>
      </c>
      <c r="G116" s="72">
        <f>IF(ABS('PR-RAS'!D514-'PR-RAS'!D912-'PR-RAS'!D913)&gt;0.001,1,0)</f>
        <v>0</v>
      </c>
      <c r="H116" s="72">
        <f>IF(ABS('PR-RAS'!E514-'PR-RAS'!E912-'PR-RAS'!E913)&gt;0.001,1,0)</f>
        <v>0</v>
      </c>
      <c r="I116" s="72"/>
      <c r="J116" s="72"/>
      <c r="K116" s="72"/>
      <c r="L116" s="72"/>
      <c r="M116" s="72"/>
      <c r="N116" s="72"/>
      <c r="O116" s="72"/>
      <c r="P116" s="72"/>
    </row>
    <row r="117" spans="1:16" ht="15" customHeight="1" x14ac:dyDescent="0.2">
      <c r="A117" s="134">
        <v>91</v>
      </c>
      <c r="B117" s="135" t="str">
        <f t="shared" si="14"/>
        <v>O.K.</v>
      </c>
      <c r="C117" s="118" t="s">
        <v>3122</v>
      </c>
      <c r="D117" s="124"/>
      <c r="E117" s="72">
        <f t="shared" si="12"/>
        <v>0</v>
      </c>
      <c r="F117" s="72">
        <f t="shared" si="13"/>
        <v>0</v>
      </c>
      <c r="G117" s="72">
        <f>IF(ROUND('PR-RAS'!D914,2)&gt;ROUND('PR-RAS'!D526,2),1,0)</f>
        <v>0</v>
      </c>
      <c r="H117" s="72">
        <f>IF(ROUND('PR-RAS'!E914,2)&gt;ROUND('PR-RAS'!E526,2),1,0)</f>
        <v>0</v>
      </c>
      <c r="I117" s="72"/>
      <c r="J117" s="72"/>
      <c r="K117" s="72"/>
      <c r="L117" s="72"/>
      <c r="M117" s="72"/>
      <c r="N117" s="72"/>
      <c r="O117" s="72"/>
      <c r="P117" s="72"/>
    </row>
    <row r="118" spans="1:16" ht="15" customHeight="1" x14ac:dyDescent="0.2">
      <c r="A118" s="134">
        <v>92</v>
      </c>
      <c r="B118" s="135" t="str">
        <f t="shared" si="14"/>
        <v>O.K.</v>
      </c>
      <c r="C118" s="121" t="s">
        <v>3123</v>
      </c>
      <c r="D118" s="124"/>
      <c r="E118" s="72">
        <f t="shared" si="12"/>
        <v>0</v>
      </c>
      <c r="F118" s="72">
        <f t="shared" si="13"/>
        <v>0</v>
      </c>
      <c r="G118" s="72">
        <f>IF(ROUND('PR-RAS'!D915,2)&gt;ROUND('PR-RAS'!D536,2),1,0)</f>
        <v>0</v>
      </c>
      <c r="H118" s="72">
        <f>IF(ROUND('PR-RAS'!E915,2)&gt;ROUND('PR-RAS'!E536,2),1,0)</f>
        <v>0</v>
      </c>
      <c r="I118" s="72"/>
      <c r="J118" s="72"/>
      <c r="K118" s="72"/>
      <c r="L118" s="72"/>
      <c r="M118" s="72"/>
      <c r="N118" s="72"/>
      <c r="O118" s="72"/>
      <c r="P118" s="72"/>
    </row>
    <row r="119" spans="1:16" ht="15" customHeight="1" x14ac:dyDescent="0.2">
      <c r="A119" s="134">
        <v>93</v>
      </c>
      <c r="B119" s="135" t="str">
        <f t="shared" si="14"/>
        <v>O.K.</v>
      </c>
      <c r="C119" s="121" t="s">
        <v>3124</v>
      </c>
      <c r="D119" s="124"/>
      <c r="E119" s="72">
        <f t="shared" si="12"/>
        <v>0</v>
      </c>
      <c r="F119" s="72">
        <f t="shared" si="13"/>
        <v>0</v>
      </c>
      <c r="G119" s="72">
        <f>IF(ROUND('PR-RAS'!D916,2)&gt;ROUND('PR-RAS'!D539,2),1,0)</f>
        <v>0</v>
      </c>
      <c r="H119" s="72">
        <f>IF(ROUND('PR-RAS'!E916,2)&gt;ROUND('PR-RAS'!E539,2),1,0)</f>
        <v>0</v>
      </c>
      <c r="I119" s="72"/>
      <c r="J119" s="72"/>
      <c r="K119" s="72"/>
      <c r="L119" s="72"/>
      <c r="M119" s="72"/>
      <c r="N119" s="72"/>
      <c r="O119" s="72"/>
      <c r="P119" s="72"/>
    </row>
    <row r="120" spans="1:16" ht="15" customHeight="1" x14ac:dyDescent="0.2">
      <c r="A120" s="134">
        <v>94</v>
      </c>
      <c r="B120" s="135" t="str">
        <f t="shared" si="14"/>
        <v>O.K.</v>
      </c>
      <c r="C120" s="121" t="s">
        <v>3125</v>
      </c>
      <c r="D120" s="124"/>
      <c r="E120" s="72">
        <f t="shared" si="12"/>
        <v>0</v>
      </c>
      <c r="F120" s="72">
        <f t="shared" si="13"/>
        <v>0</v>
      </c>
      <c r="G120" s="72">
        <f>IF(ROUND('PR-RAS'!D917,2)&gt;ROUND('PR-RAS'!D540,2),1,0)</f>
        <v>0</v>
      </c>
      <c r="H120" s="72">
        <f>IF(ROUND('PR-RAS'!E917,2)&gt;ROUND('PR-RAS'!E540,2),1,0)</f>
        <v>0</v>
      </c>
      <c r="I120" s="72"/>
      <c r="J120" s="72"/>
      <c r="K120" s="72"/>
      <c r="L120" s="72"/>
      <c r="M120" s="72"/>
      <c r="N120" s="72"/>
      <c r="O120" s="72"/>
      <c r="P120" s="72"/>
    </row>
    <row r="121" spans="1:16" ht="15" customHeight="1" x14ac:dyDescent="0.2">
      <c r="A121" s="134">
        <v>95</v>
      </c>
      <c r="B121" s="135" t="str">
        <f t="shared" si="14"/>
        <v>O.K.</v>
      </c>
      <c r="C121" s="121" t="s">
        <v>3126</v>
      </c>
      <c r="D121" s="124"/>
      <c r="E121" s="72">
        <f t="shared" si="12"/>
        <v>0</v>
      </c>
      <c r="F121" s="72">
        <f t="shared" si="13"/>
        <v>0</v>
      </c>
      <c r="G121" s="72">
        <f>IF(ROUND('PR-RAS'!D918,2)&gt;ROUND('PR-RAS'!D541,2),1,0)</f>
        <v>0</v>
      </c>
      <c r="H121" s="72">
        <f>IF(ROUND('PR-RAS'!E918,2)&gt;ROUND('PR-RAS'!E541,2),1,0)</f>
        <v>0</v>
      </c>
      <c r="I121" s="72"/>
      <c r="J121" s="72"/>
      <c r="K121" s="72"/>
      <c r="L121" s="72"/>
      <c r="M121" s="72"/>
      <c r="N121" s="72"/>
      <c r="O121" s="72"/>
      <c r="P121" s="72"/>
    </row>
    <row r="122" spans="1:16" ht="15" customHeight="1" x14ac:dyDescent="0.2">
      <c r="A122" s="134">
        <v>96</v>
      </c>
      <c r="B122" s="135" t="str">
        <f t="shared" si="14"/>
        <v>O.K.</v>
      </c>
      <c r="C122" s="121" t="s">
        <v>3127</v>
      </c>
      <c r="D122" s="124"/>
      <c r="E122" s="72">
        <f t="shared" si="12"/>
        <v>0</v>
      </c>
      <c r="F122" s="72">
        <f t="shared" si="13"/>
        <v>0</v>
      </c>
      <c r="G122" s="72">
        <f>IF(ABS('PR-RAS'!D542-SUM('PR-RAS'!D919:D920))&gt;0.001,1,0)</f>
        <v>0</v>
      </c>
      <c r="H122" s="72">
        <f>IF(ABS('PR-RAS'!E542-SUM('PR-RAS'!E919:E920))&gt;0.001,1,0)</f>
        <v>0</v>
      </c>
      <c r="I122" s="72"/>
      <c r="J122" s="72"/>
      <c r="K122" s="72"/>
      <c r="L122" s="72"/>
      <c r="M122" s="72"/>
      <c r="N122" s="72"/>
      <c r="O122" s="72"/>
      <c r="P122" s="72"/>
    </row>
    <row r="123" spans="1:16" ht="15" customHeight="1" x14ac:dyDescent="0.2">
      <c r="A123" s="134">
        <v>97</v>
      </c>
      <c r="B123" s="135" t="str">
        <f t="shared" si="14"/>
        <v>O.K.</v>
      </c>
      <c r="C123" s="121" t="s">
        <v>3128</v>
      </c>
      <c r="D123" s="124"/>
      <c r="E123" s="72">
        <f t="shared" si="12"/>
        <v>0</v>
      </c>
      <c r="F123" s="72">
        <f t="shared" si="13"/>
        <v>0</v>
      </c>
      <c r="G123" s="72">
        <f>IF(ROUND(SUM('PR-RAS'!D921:D921),2)&gt;ROUND('PR-RAS'!D544,2),1,0)</f>
        <v>0</v>
      </c>
      <c r="H123" s="72">
        <f>IF(ROUND(SUM('PR-RAS'!E921:E921),2)&gt;ROUND('PR-RAS'!E544,2),1,0)</f>
        <v>0</v>
      </c>
      <c r="I123" s="72"/>
      <c r="J123" s="72"/>
      <c r="K123" s="72"/>
      <c r="L123" s="72"/>
      <c r="M123" s="72"/>
      <c r="N123" s="72"/>
      <c r="O123" s="72"/>
      <c r="P123" s="72"/>
    </row>
    <row r="124" spans="1:16" ht="15" customHeight="1" x14ac:dyDescent="0.2">
      <c r="A124" s="134">
        <v>98</v>
      </c>
      <c r="B124" s="135" t="str">
        <f t="shared" si="14"/>
        <v>O.K.</v>
      </c>
      <c r="C124" s="121" t="s">
        <v>3129</v>
      </c>
      <c r="D124" s="124"/>
      <c r="E124" s="72">
        <f t="shared" si="12"/>
        <v>0</v>
      </c>
      <c r="F124" s="72">
        <f t="shared" si="13"/>
        <v>0</v>
      </c>
      <c r="G124" s="72">
        <f>IF(ROUND(SUM('PR-RAS'!D922:D922),2)&gt;ROUND('PR-RAS'!D545,2),1,0)</f>
        <v>0</v>
      </c>
      <c r="H124" s="72">
        <f>IF(ROUND(SUM('PR-RAS'!E922:E922),2)&gt;ROUND('PR-RAS'!E545,2),1,0)</f>
        <v>0</v>
      </c>
      <c r="I124" s="72"/>
      <c r="J124" s="72"/>
      <c r="K124" s="72"/>
      <c r="L124" s="72"/>
      <c r="M124" s="72"/>
      <c r="N124" s="72"/>
      <c r="O124" s="72"/>
      <c r="P124" s="72"/>
    </row>
    <row r="125" spans="1:16" ht="15" customHeight="1" x14ac:dyDescent="0.2">
      <c r="A125" s="134">
        <v>99</v>
      </c>
      <c r="B125" s="135" t="str">
        <f t="shared" si="14"/>
        <v>O.K.</v>
      </c>
      <c r="C125" s="121" t="s">
        <v>3130</v>
      </c>
      <c r="D125" s="124"/>
      <c r="E125" s="72">
        <f t="shared" si="12"/>
        <v>0</v>
      </c>
      <c r="F125" s="72">
        <f t="shared" si="13"/>
        <v>0</v>
      </c>
      <c r="G125" s="72">
        <f>IF(ROUND(SUM('PR-RAS'!D923:D923),2)&gt;ROUND('PR-RAS'!D546,2),1,0)</f>
        <v>0</v>
      </c>
      <c r="H125" s="72">
        <f>IF(ROUND(SUM('PR-RAS'!E923:E923),2)&gt;ROUND('PR-RAS'!E546,2),1,0)</f>
        <v>0</v>
      </c>
      <c r="I125" s="72"/>
      <c r="J125" s="72"/>
      <c r="K125" s="72"/>
      <c r="L125" s="72"/>
      <c r="M125" s="72"/>
      <c r="N125" s="72"/>
      <c r="O125" s="72"/>
      <c r="P125" s="72"/>
    </row>
    <row r="126" spans="1:16" ht="15" customHeight="1" x14ac:dyDescent="0.2">
      <c r="A126" s="134">
        <v>100</v>
      </c>
      <c r="B126" s="135" t="str">
        <f t="shared" si="14"/>
        <v>O.K.</v>
      </c>
      <c r="C126" s="121" t="s">
        <v>3131</v>
      </c>
      <c r="D126" s="124"/>
      <c r="E126" s="72">
        <f t="shared" si="12"/>
        <v>0</v>
      </c>
      <c r="F126" s="72">
        <f t="shared" si="13"/>
        <v>0</v>
      </c>
      <c r="G126" s="72">
        <f>IF(ABS('PR-RAS'!D551-SUM('PR-RAS'!D924:D925))&gt;0.001,1,0)</f>
        <v>0</v>
      </c>
      <c r="H126" s="72">
        <f>IF(ABS('PR-RAS'!E551-SUM('PR-RAS'!E924:E925))&gt;0.001,1,0)</f>
        <v>0</v>
      </c>
      <c r="I126" s="72"/>
      <c r="J126" s="72"/>
      <c r="K126" s="72"/>
      <c r="L126" s="72"/>
      <c r="M126" s="72"/>
      <c r="N126" s="72"/>
      <c r="O126" s="72"/>
      <c r="P126" s="72"/>
    </row>
    <row r="127" spans="1:16" ht="15" customHeight="1" x14ac:dyDescent="0.2">
      <c r="A127" s="134">
        <v>101</v>
      </c>
      <c r="B127" s="135" t="str">
        <f t="shared" si="14"/>
        <v>O.K.</v>
      </c>
      <c r="C127" s="121" t="s">
        <v>3132</v>
      </c>
      <c r="D127" s="124"/>
      <c r="E127" s="72">
        <f t="shared" si="12"/>
        <v>0</v>
      </c>
      <c r="F127" s="72">
        <f t="shared" si="13"/>
        <v>0</v>
      </c>
      <c r="G127" s="72">
        <f>IF(ABS('PR-RAS'!D552-SUM('PR-RAS'!D926:D927))&gt;0.001,1,0)</f>
        <v>0</v>
      </c>
      <c r="H127" s="72">
        <f>IF(ABS('PR-RAS'!E552-SUM('PR-RAS'!E926:E927))&gt;0.001,1,0)</f>
        <v>0</v>
      </c>
      <c r="I127" s="72"/>
      <c r="J127" s="72"/>
      <c r="K127" s="72"/>
      <c r="L127" s="72"/>
      <c r="M127" s="72"/>
      <c r="N127" s="72"/>
      <c r="O127" s="72"/>
      <c r="P127" s="72"/>
    </row>
    <row r="128" spans="1:16" ht="15" customHeight="1" x14ac:dyDescent="0.2">
      <c r="A128" s="134">
        <v>102</v>
      </c>
      <c r="B128" s="135" t="str">
        <f t="shared" si="14"/>
        <v>O.K.</v>
      </c>
      <c r="C128" s="121" t="s">
        <v>3133</v>
      </c>
      <c r="D128" s="124"/>
      <c r="E128" s="72">
        <f t="shared" si="12"/>
        <v>0</v>
      </c>
      <c r="F128" s="72">
        <f t="shared" si="13"/>
        <v>0</v>
      </c>
      <c r="G128" s="72">
        <f>IF(ABS('PR-RAS'!D556-SUM('PR-RAS'!D928:D929))&gt;0.001,1,0)</f>
        <v>0</v>
      </c>
      <c r="H128" s="72">
        <f>IF(ABS('PR-RAS'!E556-SUM('PR-RAS'!E928:E929))&gt;0.001,1,0)</f>
        <v>0</v>
      </c>
      <c r="I128" s="72"/>
      <c r="J128" s="72"/>
      <c r="K128" s="72"/>
      <c r="L128" s="72"/>
      <c r="M128" s="72"/>
      <c r="N128" s="72"/>
      <c r="O128" s="72"/>
      <c r="P128" s="72"/>
    </row>
    <row r="129" spans="1:16" ht="15" customHeight="1" x14ac:dyDescent="0.2">
      <c r="A129" s="134">
        <v>103</v>
      </c>
      <c r="B129" s="135" t="str">
        <f t="shared" si="14"/>
        <v>O.K.</v>
      </c>
      <c r="C129" s="121" t="s">
        <v>3134</v>
      </c>
      <c r="D129" s="124"/>
      <c r="E129" s="72">
        <f t="shared" si="12"/>
        <v>0</v>
      </c>
      <c r="F129" s="72">
        <f t="shared" si="13"/>
        <v>0</v>
      </c>
      <c r="G129" s="72">
        <f>IF(ABS('PR-RAS'!D557-SUM('PR-RAS'!D930:D931))&gt;0.001,1,0)</f>
        <v>0</v>
      </c>
      <c r="H129" s="72">
        <f>IF(ABS('PR-RAS'!E557-SUM('PR-RAS'!E930:E931))&gt;0.001,1,0)</f>
        <v>0</v>
      </c>
      <c r="I129" s="72"/>
      <c r="J129" s="72"/>
      <c r="K129" s="72"/>
      <c r="L129" s="72"/>
      <c r="M129" s="72"/>
      <c r="N129" s="72"/>
      <c r="O129" s="72"/>
      <c r="P129" s="72"/>
    </row>
    <row r="130" spans="1:16" ht="15" customHeight="1" x14ac:dyDescent="0.2">
      <c r="A130" s="134">
        <v>104</v>
      </c>
      <c r="B130" s="135" t="str">
        <f t="shared" si="14"/>
        <v>O.K.</v>
      </c>
      <c r="C130" s="121" t="s">
        <v>3135</v>
      </c>
      <c r="D130" s="124"/>
      <c r="E130" s="72">
        <f t="shared" si="12"/>
        <v>0</v>
      </c>
      <c r="F130" s="72">
        <f t="shared" si="13"/>
        <v>0</v>
      </c>
      <c r="G130" s="72">
        <f>IF(ABS('PR-RAS'!D558-SUM('PR-RAS'!D932:D933))&gt;0.001,1,0)</f>
        <v>0</v>
      </c>
      <c r="H130" s="72">
        <f>IF(ABS('PR-RAS'!E558-SUM('PR-RAS'!E932:E933))&gt;0.001,1,0)</f>
        <v>0</v>
      </c>
      <c r="I130" s="72"/>
      <c r="J130" s="72"/>
      <c r="K130" s="72"/>
      <c r="L130" s="72"/>
      <c r="M130" s="72"/>
      <c r="N130" s="72"/>
      <c r="O130" s="72"/>
      <c r="P130" s="72"/>
    </row>
    <row r="131" spans="1:16" ht="15" customHeight="1" x14ac:dyDescent="0.2">
      <c r="A131" s="134">
        <v>105</v>
      </c>
      <c r="B131" s="135" t="str">
        <f t="shared" si="14"/>
        <v>O.K.</v>
      </c>
      <c r="C131" s="121" t="s">
        <v>3136</v>
      </c>
      <c r="D131" s="124"/>
      <c r="E131" s="72">
        <f t="shared" si="12"/>
        <v>0</v>
      </c>
      <c r="F131" s="72">
        <f t="shared" si="13"/>
        <v>0</v>
      </c>
      <c r="G131" s="72">
        <f>IF(ABS('PR-RAS'!D559-SUM('PR-RAS'!D934:D935))&gt;0.001,1,0)</f>
        <v>0</v>
      </c>
      <c r="H131" s="72">
        <f>IF(ABS('PR-RAS'!E559-SUM('PR-RAS'!E934:E935))&gt;0.001,1,0)</f>
        <v>0</v>
      </c>
      <c r="I131" s="72"/>
      <c r="J131" s="72"/>
      <c r="K131" s="72"/>
      <c r="L131" s="72"/>
      <c r="M131" s="72"/>
      <c r="N131" s="72"/>
      <c r="O131" s="72"/>
      <c r="P131" s="72"/>
    </row>
    <row r="132" spans="1:16" ht="15" customHeight="1" x14ac:dyDescent="0.2">
      <c r="A132" s="134">
        <v>106</v>
      </c>
      <c r="B132" s="135" t="str">
        <f t="shared" si="14"/>
        <v>O.K.</v>
      </c>
      <c r="C132" s="121" t="s">
        <v>3137</v>
      </c>
      <c r="D132" s="124"/>
      <c r="E132" s="72">
        <f t="shared" si="12"/>
        <v>0</v>
      </c>
      <c r="F132" s="72">
        <f t="shared" si="13"/>
        <v>0</v>
      </c>
      <c r="G132" s="72">
        <f>IF(ABS('PR-RAS'!D560-SUM('PR-RAS'!D936:D937))&gt;0.001,1,0)</f>
        <v>0</v>
      </c>
      <c r="H132" s="72">
        <f>IF(ABS('PR-RAS'!E560-SUM('PR-RAS'!E936:E937))&gt;0.001,1,0)</f>
        <v>0</v>
      </c>
      <c r="I132" s="72"/>
      <c r="J132" s="72"/>
      <c r="K132" s="72"/>
      <c r="L132" s="72"/>
      <c r="M132" s="72"/>
      <c r="N132" s="72"/>
      <c r="O132" s="72"/>
      <c r="P132" s="72"/>
    </row>
    <row r="133" spans="1:16" ht="15" customHeight="1" x14ac:dyDescent="0.2">
      <c r="A133" s="134">
        <v>107</v>
      </c>
      <c r="B133" s="135" t="str">
        <f t="shared" si="14"/>
        <v>O.K.</v>
      </c>
      <c r="C133" s="121" t="s">
        <v>3138</v>
      </c>
      <c r="D133" s="124"/>
      <c r="E133" s="72">
        <f t="shared" si="12"/>
        <v>0</v>
      </c>
      <c r="F133" s="72">
        <f t="shared" si="13"/>
        <v>0</v>
      </c>
      <c r="G133" s="72">
        <f>IF(ABS('PR-RAS'!D561-SUM('PR-RAS'!D938:D939))&gt;0.001,1,0)</f>
        <v>0</v>
      </c>
      <c r="H133" s="72">
        <f>IF(ABS('PR-RAS'!E561-SUM('PR-RAS'!E938:E939))&gt;0.001,1,0)</f>
        <v>0</v>
      </c>
      <c r="I133" s="72"/>
      <c r="J133" s="72"/>
      <c r="K133" s="72"/>
      <c r="L133" s="72"/>
      <c r="M133" s="72"/>
      <c r="N133" s="72"/>
      <c r="O133" s="72"/>
      <c r="P133" s="72"/>
    </row>
    <row r="134" spans="1:16" ht="15" customHeight="1" x14ac:dyDescent="0.2">
      <c r="A134" s="134">
        <v>108</v>
      </c>
      <c r="B134" s="135" t="str">
        <f t="shared" si="14"/>
        <v>O.K.</v>
      </c>
      <c r="C134" s="121" t="s">
        <v>3139</v>
      </c>
      <c r="D134" s="124"/>
      <c r="E134" s="72">
        <f t="shared" si="12"/>
        <v>0</v>
      </c>
      <c r="F134" s="72">
        <f t="shared" si="13"/>
        <v>0</v>
      </c>
      <c r="G134" s="72">
        <f>IF(ABS('PR-RAS'!D562-SUM('PR-RAS'!D940:D941))&gt;0.001,1,0)</f>
        <v>0</v>
      </c>
      <c r="H134" s="72">
        <f>IF(ABS('PR-RAS'!E562-SUM('PR-RAS'!E940:E941))&gt;0.001,1,0)</f>
        <v>0</v>
      </c>
      <c r="I134" s="72"/>
      <c r="J134" s="72"/>
      <c r="K134" s="72"/>
      <c r="L134" s="72"/>
      <c r="M134" s="72"/>
      <c r="N134" s="72"/>
      <c r="O134" s="72"/>
      <c r="P134" s="72"/>
    </row>
    <row r="135" spans="1:16" ht="15" customHeight="1" x14ac:dyDescent="0.2">
      <c r="A135" s="134">
        <v>109</v>
      </c>
      <c r="B135" s="135" t="str">
        <f t="shared" si="14"/>
        <v>O.K.</v>
      </c>
      <c r="C135" s="118" t="s">
        <v>3140</v>
      </c>
      <c r="D135" s="124"/>
      <c r="E135" s="72">
        <f t="shared" si="12"/>
        <v>0</v>
      </c>
      <c r="F135" s="72">
        <f t="shared" si="13"/>
        <v>0</v>
      </c>
      <c r="G135" s="72">
        <f>IF(ROUND('PR-RAS'!D942,2)&gt;ROUND('PR-RAS'!D595,2),1,0)</f>
        <v>0</v>
      </c>
      <c r="H135" s="72">
        <f>IF(ROUND('PR-RAS'!E942,2)&gt;ROUND('PR-RAS'!E595,2),1,0)</f>
        <v>0</v>
      </c>
      <c r="I135" s="72"/>
      <c r="J135" s="72"/>
      <c r="K135" s="72"/>
      <c r="L135" s="72"/>
      <c r="M135" s="72"/>
      <c r="N135" s="72"/>
      <c r="O135" s="72"/>
      <c r="P135" s="72"/>
    </row>
    <row r="136" spans="1:16" ht="15" customHeight="1" x14ac:dyDescent="0.2">
      <c r="A136" s="134">
        <v>110</v>
      </c>
      <c r="B136" s="135" t="str">
        <f t="shared" si="14"/>
        <v>O.K.</v>
      </c>
      <c r="C136" s="118" t="s">
        <v>3141</v>
      </c>
      <c r="D136" s="124"/>
      <c r="E136" s="72">
        <f t="shared" si="12"/>
        <v>0</v>
      </c>
      <c r="F136" s="72">
        <f t="shared" si="13"/>
        <v>0</v>
      </c>
      <c r="G136" s="72">
        <f>IF(ROUND('PR-RAS'!D943,2)&gt;ROUND('PR-RAS'!D596,2),1,0)</f>
        <v>0</v>
      </c>
      <c r="H136" s="72">
        <f>IF(ROUND('PR-RAS'!E943,2)&gt;ROUND('PR-RAS'!E596,2),1,0)</f>
        <v>0</v>
      </c>
      <c r="I136" s="72"/>
      <c r="J136" s="72"/>
      <c r="K136" s="72"/>
      <c r="L136" s="72"/>
      <c r="M136" s="72"/>
      <c r="N136" s="72"/>
      <c r="O136" s="72"/>
      <c r="P136" s="72"/>
    </row>
    <row r="137" spans="1:16" ht="15" customHeight="1" x14ac:dyDescent="0.2">
      <c r="A137" s="134">
        <v>111</v>
      </c>
      <c r="B137" s="135" t="str">
        <f t="shared" si="14"/>
        <v>O.K.</v>
      </c>
      <c r="C137" s="118" t="s">
        <v>3142</v>
      </c>
      <c r="D137" s="124"/>
      <c r="E137" s="72">
        <f t="shared" si="12"/>
        <v>0</v>
      </c>
      <c r="F137" s="72">
        <f t="shared" si="13"/>
        <v>0</v>
      </c>
      <c r="G137" s="72">
        <f>IF(ROUND('PR-RAS'!D944,2)&gt;ROUND('PR-RAS'!D597,2),1,0)</f>
        <v>0</v>
      </c>
      <c r="H137" s="72">
        <f>IF(ROUND('PR-RAS'!E944,2)&gt;ROUND('PR-RAS'!E597,2),1,0)</f>
        <v>0</v>
      </c>
      <c r="I137" s="72"/>
      <c r="J137" s="72"/>
      <c r="K137" s="72"/>
      <c r="L137" s="72"/>
      <c r="M137" s="72"/>
      <c r="N137" s="72"/>
      <c r="O137" s="72"/>
      <c r="P137" s="72"/>
    </row>
    <row r="138" spans="1:16" ht="15" customHeight="1" x14ac:dyDescent="0.2">
      <c r="A138" s="134">
        <v>112</v>
      </c>
      <c r="B138" s="135" t="str">
        <f t="shared" si="14"/>
        <v>O.K.</v>
      </c>
      <c r="C138" s="118" t="s">
        <v>3143</v>
      </c>
      <c r="D138" s="124"/>
      <c r="E138" s="72">
        <f t="shared" si="12"/>
        <v>0</v>
      </c>
      <c r="F138" s="72">
        <f t="shared" si="13"/>
        <v>0</v>
      </c>
      <c r="G138" s="72">
        <f>IF(ROUND('PR-RAS'!D945,2)&gt;ROUND('PR-RAS'!D598,2),1,0)</f>
        <v>0</v>
      </c>
      <c r="H138" s="72">
        <f>IF(ROUND('PR-RAS'!E945,2)&gt;ROUND('PR-RAS'!E598,2),1,0)</f>
        <v>0</v>
      </c>
      <c r="I138" s="72"/>
      <c r="J138" s="72"/>
      <c r="K138" s="72"/>
      <c r="L138" s="72"/>
      <c r="M138" s="72"/>
      <c r="N138" s="72"/>
      <c r="O138" s="72"/>
      <c r="P138" s="72"/>
    </row>
    <row r="139" spans="1:16" ht="15" customHeight="1" x14ac:dyDescent="0.2">
      <c r="A139" s="134">
        <v>113</v>
      </c>
      <c r="B139" s="135" t="str">
        <f t="shared" si="14"/>
        <v>O.K.</v>
      </c>
      <c r="C139" s="118" t="s">
        <v>3144</v>
      </c>
      <c r="D139" s="124"/>
      <c r="E139" s="72">
        <f t="shared" si="12"/>
        <v>0</v>
      </c>
      <c r="F139" s="72">
        <f t="shared" si="13"/>
        <v>0</v>
      </c>
      <c r="G139" s="72">
        <f>IF(ROUND(SUM('PR-RAS'!D946:D948),2)&gt;ROUND('PR-RAS'!D600,2),1,0)</f>
        <v>0</v>
      </c>
      <c r="H139" s="72">
        <f>IF(ROUND(SUM('PR-RAS'!E946:E948),2)&gt;ROUND('PR-RAS'!E600,2),1,0)</f>
        <v>0</v>
      </c>
      <c r="I139" s="72"/>
      <c r="J139" s="72"/>
      <c r="K139" s="72"/>
      <c r="L139" s="72"/>
      <c r="M139" s="72"/>
      <c r="N139" s="72"/>
      <c r="O139" s="72"/>
      <c r="P139" s="72"/>
    </row>
    <row r="140" spans="1:16" ht="15" customHeight="1" x14ac:dyDescent="0.2">
      <c r="A140" s="134">
        <v>114</v>
      </c>
      <c r="B140" s="135" t="str">
        <f t="shared" si="14"/>
        <v>O.K.</v>
      </c>
      <c r="C140" s="118" t="s">
        <v>3145</v>
      </c>
      <c r="D140" s="124"/>
      <c r="E140" s="72">
        <f t="shared" si="12"/>
        <v>0</v>
      </c>
      <c r="F140" s="72">
        <f t="shared" si="13"/>
        <v>0</v>
      </c>
      <c r="G140" s="72">
        <f>IF(ROUND('PR-RAS'!D949,2)&gt;ROUND('PR-RAS'!D601,2),1,0)</f>
        <v>0</v>
      </c>
      <c r="H140" s="72">
        <f>IF(ROUND('PR-RAS'!E949,2)&gt;ROUND('PR-RAS'!E601,2),1,0)</f>
        <v>0</v>
      </c>
      <c r="I140" s="72"/>
      <c r="J140" s="72"/>
      <c r="K140" s="72"/>
      <c r="L140" s="72"/>
      <c r="M140" s="72"/>
      <c r="N140" s="72"/>
      <c r="O140" s="72"/>
      <c r="P140" s="72"/>
    </row>
    <row r="141" spans="1:16" ht="15" customHeight="1" x14ac:dyDescent="0.2">
      <c r="A141" s="134">
        <v>115</v>
      </c>
      <c r="B141" s="135" t="str">
        <f t="shared" si="14"/>
        <v>O.K.</v>
      </c>
      <c r="C141" s="118" t="s">
        <v>3146</v>
      </c>
      <c r="D141" s="124"/>
      <c r="E141" s="72">
        <f t="shared" si="12"/>
        <v>0</v>
      </c>
      <c r="F141" s="72">
        <f t="shared" si="13"/>
        <v>0</v>
      </c>
      <c r="G141" s="72">
        <f>IF(ROUND('PR-RAS'!D950+'PR-RAS'!D951,2)&gt;ROUND('PR-RAS'!D602,2),1,0)</f>
        <v>0</v>
      </c>
      <c r="H141" s="72">
        <f>IF(ROUND('PR-RAS'!E950+'PR-RAS'!E951,2)&gt;ROUND('PR-RAS'!E602,2),1,0)</f>
        <v>0</v>
      </c>
      <c r="I141" s="72"/>
      <c r="J141" s="72"/>
      <c r="K141" s="72"/>
      <c r="L141" s="72"/>
      <c r="M141" s="72"/>
      <c r="N141" s="72"/>
      <c r="O141" s="72"/>
      <c r="P141" s="72"/>
    </row>
    <row r="142" spans="1:16" ht="15" customHeight="1" x14ac:dyDescent="0.2">
      <c r="A142" s="134">
        <v>116</v>
      </c>
      <c r="B142" s="135" t="str">
        <f t="shared" si="14"/>
        <v>O.K.</v>
      </c>
      <c r="C142" s="118" t="s">
        <v>3147</v>
      </c>
      <c r="D142" s="124"/>
      <c r="E142" s="72">
        <f t="shared" si="12"/>
        <v>0</v>
      </c>
      <c r="F142" s="72">
        <f t="shared" si="13"/>
        <v>0</v>
      </c>
      <c r="G142" s="72">
        <f>IF(ROUND('PR-RAS'!D952,2)&gt;ROUND('PR-RAS'!D603,2),1,0)</f>
        <v>0</v>
      </c>
      <c r="H142" s="72">
        <f>IF(ROUND('PR-RAS'!E952,2)&gt;ROUND('PR-RAS'!E603,2),1,0)</f>
        <v>0</v>
      </c>
      <c r="I142" s="72"/>
      <c r="J142" s="72"/>
      <c r="K142" s="72"/>
      <c r="L142" s="72"/>
      <c r="M142" s="72"/>
      <c r="N142" s="72"/>
      <c r="O142" s="72"/>
      <c r="P142" s="72"/>
    </row>
    <row r="143" spans="1:16" ht="15" customHeight="1" x14ac:dyDescent="0.2">
      <c r="A143" s="134">
        <v>117</v>
      </c>
      <c r="B143" s="135" t="str">
        <f t="shared" si="14"/>
        <v>O.K.</v>
      </c>
      <c r="C143" s="118" t="s">
        <v>3148</v>
      </c>
      <c r="D143" s="124"/>
      <c r="E143" s="72">
        <f t="shared" si="12"/>
        <v>0</v>
      </c>
      <c r="F143" s="72">
        <f t="shared" si="13"/>
        <v>0</v>
      </c>
      <c r="G143" s="72">
        <f>IF(ROUND(SUM('PR-RAS'!D953:D955),2)&gt;ROUND('PR-RAS'!D606,2),1,0)</f>
        <v>0</v>
      </c>
      <c r="H143" s="72">
        <f>IF(ROUND(SUM('PR-RAS'!E953:E955),2)&gt;ROUND('PR-RAS'!E606,2),1,0)</f>
        <v>0</v>
      </c>
      <c r="I143" s="72"/>
      <c r="J143" s="72"/>
      <c r="K143" s="72"/>
      <c r="L143" s="72"/>
      <c r="M143" s="72"/>
      <c r="N143" s="72"/>
      <c r="O143" s="72"/>
      <c r="P143" s="72"/>
    </row>
    <row r="144" spans="1:16" ht="15" customHeight="1" x14ac:dyDescent="0.2">
      <c r="A144" s="134">
        <v>118</v>
      </c>
      <c r="B144" s="135" t="str">
        <f t="shared" si="14"/>
        <v>O.K.</v>
      </c>
      <c r="C144" s="118" t="s">
        <v>3149</v>
      </c>
      <c r="D144" s="124"/>
      <c r="E144" s="72">
        <f t="shared" si="12"/>
        <v>0</v>
      </c>
      <c r="F144" s="72">
        <f t="shared" si="13"/>
        <v>0</v>
      </c>
      <c r="G144" s="72">
        <f>IF(ROUND('PR-RAS'!D956,2)&gt;ROUND('PR-RAS'!D607,2),1,0)</f>
        <v>0</v>
      </c>
      <c r="H144" s="72">
        <f>IF(ROUND('PR-RAS'!E956,2)&gt;ROUND('PR-RAS'!E607,2),1,0)</f>
        <v>0</v>
      </c>
      <c r="I144" s="72"/>
      <c r="J144" s="72"/>
      <c r="K144" s="72"/>
      <c r="L144" s="72"/>
      <c r="M144" s="72"/>
      <c r="N144" s="72"/>
      <c r="O144" s="72"/>
      <c r="P144" s="72"/>
    </row>
    <row r="145" spans="1:16" ht="15" customHeight="1" x14ac:dyDescent="0.2">
      <c r="A145" s="134">
        <v>119</v>
      </c>
      <c r="B145" s="135" t="str">
        <f t="shared" si="14"/>
        <v>O.K.</v>
      </c>
      <c r="C145" s="118" t="s">
        <v>3150</v>
      </c>
      <c r="D145" s="124"/>
      <c r="E145" s="72">
        <f t="shared" si="12"/>
        <v>0</v>
      </c>
      <c r="F145" s="72">
        <f t="shared" si="13"/>
        <v>0</v>
      </c>
      <c r="G145" s="72">
        <f>IF(ROUND(SUM('PR-RAS'!D957:D958),2)&gt;ROUND('PR-RAS'!D608,2),1,0)</f>
        <v>0</v>
      </c>
      <c r="H145" s="72">
        <f>IF(ROUND(SUM('PR-RAS'!E957:E958),2)&gt;ROUND('PR-RAS'!E608,2),1,0)</f>
        <v>0</v>
      </c>
      <c r="I145" s="72"/>
      <c r="J145" s="72"/>
      <c r="K145" s="72"/>
      <c r="L145" s="72"/>
      <c r="M145" s="72"/>
      <c r="N145" s="72"/>
      <c r="O145" s="72"/>
      <c r="P145" s="72"/>
    </row>
    <row r="146" spans="1:16" ht="15" customHeight="1" x14ac:dyDescent="0.2">
      <c r="A146" s="134">
        <v>120</v>
      </c>
      <c r="B146" s="135" t="str">
        <f t="shared" si="14"/>
        <v>O.K.</v>
      </c>
      <c r="C146" s="118" t="s">
        <v>3151</v>
      </c>
      <c r="D146" s="124"/>
      <c r="E146" s="72">
        <f t="shared" si="12"/>
        <v>0</v>
      </c>
      <c r="F146" s="72">
        <f t="shared" si="13"/>
        <v>0</v>
      </c>
      <c r="G146" s="72">
        <f>IF(ROUND(SUM('PR-RAS'!D959:D961),2)&gt;ROUND('PR-RAS'!D609,2),1,0)</f>
        <v>0</v>
      </c>
      <c r="H146" s="72">
        <f>IF(ROUND(SUM('PR-RAS'!E959:E961),2)&gt;ROUND('PR-RAS'!E609,2),1,0)</f>
        <v>0</v>
      </c>
      <c r="I146" s="72"/>
      <c r="J146" s="72"/>
      <c r="K146" s="72"/>
      <c r="L146" s="72"/>
      <c r="M146" s="72"/>
      <c r="N146" s="72"/>
      <c r="O146" s="72"/>
      <c r="P146" s="72"/>
    </row>
    <row r="147" spans="1:16" ht="15" customHeight="1" x14ac:dyDescent="0.2">
      <c r="A147" s="134">
        <v>121</v>
      </c>
      <c r="B147" s="135" t="str">
        <f t="shared" si="14"/>
        <v>O.K.</v>
      </c>
      <c r="C147" s="118" t="s">
        <v>3152</v>
      </c>
      <c r="D147" s="124"/>
      <c r="E147" s="72">
        <f t="shared" si="12"/>
        <v>0</v>
      </c>
      <c r="F147" s="72">
        <f t="shared" si="13"/>
        <v>0</v>
      </c>
      <c r="G147" s="72">
        <f>IF(ROUND('PR-RAS'!D962,2)&gt;ROUND('PR-RAS'!D610,2),1,0)</f>
        <v>0</v>
      </c>
      <c r="H147" s="72">
        <f>IF(ROUND('PR-RAS'!E962,2)&gt;ROUND('PR-RAS'!E610,2),1,0)</f>
        <v>0</v>
      </c>
      <c r="I147" s="72"/>
      <c r="J147" s="72"/>
      <c r="K147" s="72"/>
      <c r="L147" s="72"/>
      <c r="M147" s="72"/>
      <c r="N147" s="72"/>
      <c r="O147" s="72"/>
      <c r="P147" s="72"/>
    </row>
    <row r="148" spans="1:16" ht="15" customHeight="1" x14ac:dyDescent="0.2">
      <c r="A148" s="134">
        <v>122</v>
      </c>
      <c r="B148" s="135" t="str">
        <f t="shared" si="14"/>
        <v>O.K.</v>
      </c>
      <c r="C148" s="118" t="s">
        <v>3153</v>
      </c>
      <c r="D148" s="124"/>
      <c r="E148" s="72">
        <f t="shared" ref="E148:E211" si="15">MAX(G148:K148)</f>
        <v>0</v>
      </c>
      <c r="F148" s="72">
        <f t="shared" si="13"/>
        <v>0</v>
      </c>
      <c r="G148" s="72">
        <f>IF(ROUND(SUM('PR-RAS'!D963:D964),2)&gt;ROUND('PR-RAS'!D611,2),1,0)</f>
        <v>0</v>
      </c>
      <c r="H148" s="72">
        <f>IF(ROUND(SUM('PR-RAS'!E963:E964),2)&gt;ROUND('PR-RAS'!E611,2),1,0)</f>
        <v>0</v>
      </c>
      <c r="I148" s="72"/>
      <c r="J148" s="72"/>
      <c r="K148" s="72"/>
      <c r="L148" s="72"/>
      <c r="M148" s="72"/>
      <c r="N148" s="72"/>
      <c r="O148" s="72"/>
      <c r="P148" s="72"/>
    </row>
    <row r="149" spans="1:16" ht="15" customHeight="1" x14ac:dyDescent="0.2">
      <c r="A149" s="134">
        <v>123</v>
      </c>
      <c r="B149" s="135" t="str">
        <f t="shared" si="14"/>
        <v>O.K.</v>
      </c>
      <c r="C149" s="118" t="s">
        <v>3154</v>
      </c>
      <c r="D149" s="124"/>
      <c r="E149" s="72">
        <f t="shared" si="15"/>
        <v>0</v>
      </c>
      <c r="F149" s="72">
        <f t="shared" ref="F149:F212" si="16">MAX(L149:O149)</f>
        <v>0</v>
      </c>
      <c r="G149" s="72">
        <f>IF(ROUND('PR-RAS'!D965,2)&gt;ROUND('PR-RAS'!D613,2),1,0)</f>
        <v>0</v>
      </c>
      <c r="H149" s="72">
        <f>IF(ROUND('PR-RAS'!E965,2)&gt;ROUND('PR-RAS'!E613,2),1,0)</f>
        <v>0</v>
      </c>
      <c r="I149" s="72"/>
      <c r="J149" s="72"/>
      <c r="K149" s="72"/>
      <c r="L149" s="72"/>
      <c r="M149" s="72"/>
      <c r="N149" s="72"/>
      <c r="O149" s="72"/>
      <c r="P149" s="72"/>
    </row>
    <row r="150" spans="1:16" ht="15" customHeight="1" x14ac:dyDescent="0.2">
      <c r="A150" s="134">
        <v>124</v>
      </c>
      <c r="B150" s="135" t="str">
        <f t="shared" si="14"/>
        <v>O.K.</v>
      </c>
      <c r="C150" s="119" t="s">
        <v>3155</v>
      </c>
      <c r="D150" s="124"/>
      <c r="E150" s="72">
        <f t="shared" si="15"/>
        <v>0</v>
      </c>
      <c r="F150" s="72">
        <f t="shared" si="16"/>
        <v>0</v>
      </c>
      <c r="G150" s="72">
        <f>IF(ROUND('PR-RAS'!D966,2)&gt;ROUND('PR-RAS'!D614,2),1,0)</f>
        <v>0</v>
      </c>
      <c r="H150" s="72">
        <f>IF(ROUND('PR-RAS'!E966,2)&gt;ROUND('PR-RAS'!E614,2),1,0)</f>
        <v>0</v>
      </c>
      <c r="I150" s="72"/>
      <c r="J150" s="72"/>
      <c r="K150" s="72"/>
      <c r="L150" s="72"/>
      <c r="M150" s="72"/>
      <c r="N150" s="72"/>
      <c r="O150" s="72"/>
      <c r="P150" s="72"/>
    </row>
    <row r="151" spans="1:16" ht="15" customHeight="1" x14ac:dyDescent="0.2">
      <c r="A151" s="134">
        <v>125</v>
      </c>
      <c r="B151" s="135" t="str">
        <f t="shared" si="14"/>
        <v>O.K.</v>
      </c>
      <c r="C151" s="118" t="s">
        <v>3156</v>
      </c>
      <c r="D151" s="124"/>
      <c r="E151" s="72">
        <f t="shared" si="15"/>
        <v>0</v>
      </c>
      <c r="F151" s="72">
        <f t="shared" si="16"/>
        <v>0</v>
      </c>
      <c r="G151" s="72">
        <f>IF(ROUND('PR-RAS'!D967,2)&gt;ROUND('PR-RAS'!D615,2),1,0)</f>
        <v>0</v>
      </c>
      <c r="H151" s="72">
        <f>IF(ROUND('PR-RAS'!E967,2)&gt;ROUND('PR-RAS'!E615,2),1,0)</f>
        <v>0</v>
      </c>
      <c r="I151" s="142"/>
      <c r="J151" s="142"/>
      <c r="K151" s="72"/>
      <c r="L151" s="72"/>
      <c r="M151" s="72"/>
      <c r="N151" s="72"/>
      <c r="O151" s="72"/>
      <c r="P151" s="72"/>
    </row>
    <row r="152" spans="1:16" ht="15" customHeight="1" x14ac:dyDescent="0.2">
      <c r="A152" s="134">
        <v>126</v>
      </c>
      <c r="B152" s="135" t="str">
        <f t="shared" si="14"/>
        <v>O.K.</v>
      </c>
      <c r="C152" s="118" t="s">
        <v>3157</v>
      </c>
      <c r="D152" s="124"/>
      <c r="E152" s="72">
        <f t="shared" si="15"/>
        <v>0</v>
      </c>
      <c r="F152" s="72">
        <f t="shared" si="16"/>
        <v>0</v>
      </c>
      <c r="G152" s="72">
        <f>IF(ABS('PR-RAS'!D618-SUM('PR-RAS'!D968:D969))&gt;0.001,1,0)</f>
        <v>0</v>
      </c>
      <c r="H152" s="72">
        <f>IF(ABS('PR-RAS'!E618-SUM('PR-RAS'!E968:E969))&gt;0.001,1,0)</f>
        <v>0</v>
      </c>
      <c r="I152" s="142"/>
      <c r="J152" s="142"/>
      <c r="K152" s="72"/>
      <c r="L152" s="72"/>
      <c r="M152" s="72"/>
      <c r="N152" s="72"/>
      <c r="O152" s="72"/>
      <c r="P152" s="72"/>
    </row>
    <row r="153" spans="1:16" ht="15" customHeight="1" x14ac:dyDescent="0.2">
      <c r="A153" s="134">
        <v>127</v>
      </c>
      <c r="B153" s="135" t="str">
        <f t="shared" si="14"/>
        <v>O.K.</v>
      </c>
      <c r="C153" s="118" t="s">
        <v>3158</v>
      </c>
      <c r="D153" s="124"/>
      <c r="E153" s="72">
        <f t="shared" si="15"/>
        <v>0</v>
      </c>
      <c r="F153" s="72">
        <f t="shared" si="16"/>
        <v>0</v>
      </c>
      <c r="G153" s="72">
        <f>IF(ABS('PR-RAS'!D619-SUM('PR-RAS'!D970:D971))&gt;0.001,1,0)</f>
        <v>0</v>
      </c>
      <c r="H153" s="72">
        <f>IF(ABS('PR-RAS'!E619-SUM('PR-RAS'!E970:E971))&gt;0.001,1,0)</f>
        <v>0</v>
      </c>
      <c r="I153" s="72"/>
      <c r="J153" s="72"/>
      <c r="K153" s="72"/>
      <c r="L153" s="72"/>
      <c r="M153" s="72"/>
      <c r="N153" s="72"/>
      <c r="O153" s="72"/>
      <c r="P153" s="72"/>
    </row>
    <row r="154" spans="1:16" ht="15" customHeight="1" x14ac:dyDescent="0.2">
      <c r="A154" s="134">
        <v>128</v>
      </c>
      <c r="B154" s="135" t="str">
        <f t="shared" si="14"/>
        <v>O.K.</v>
      </c>
      <c r="C154" s="118" t="s">
        <v>3159</v>
      </c>
      <c r="D154" s="124"/>
      <c r="E154" s="72">
        <f t="shared" si="15"/>
        <v>0</v>
      </c>
      <c r="F154" s="72">
        <f t="shared" si="16"/>
        <v>0</v>
      </c>
      <c r="G154" s="72">
        <f>IF(ABS('PR-RAS'!D620-SUM('PR-RAS'!D972:D973))&gt;0.001,1,0)</f>
        <v>0</v>
      </c>
      <c r="H154" s="72">
        <f>IF(ABS('PR-RAS'!E620-SUM('PR-RAS'!E972:E973))&gt;0.001,1,0)</f>
        <v>0</v>
      </c>
      <c r="I154" s="142"/>
      <c r="J154" s="142"/>
      <c r="K154" s="72"/>
      <c r="L154" s="72"/>
      <c r="M154" s="72"/>
      <c r="N154" s="72"/>
      <c r="O154" s="72"/>
      <c r="P154" s="72"/>
    </row>
    <row r="155" spans="1:16" ht="15" customHeight="1" x14ac:dyDescent="0.2">
      <c r="A155" s="134">
        <v>129</v>
      </c>
      <c r="B155" s="135" t="str">
        <f t="shared" si="14"/>
        <v>O.K.</v>
      </c>
      <c r="C155" s="118" t="s">
        <v>3160</v>
      </c>
      <c r="D155" s="124"/>
      <c r="E155" s="72">
        <f t="shared" si="15"/>
        <v>0</v>
      </c>
      <c r="F155" s="72">
        <f t="shared" si="16"/>
        <v>0</v>
      </c>
      <c r="G155" s="72">
        <f>IF(ABS('PR-RAS'!D621-SUM('PR-RAS'!D974:D975))&gt;0.001,1,0)</f>
        <v>0</v>
      </c>
      <c r="H155" s="72">
        <f>IF(ABS('PR-RAS'!E621-SUM('PR-RAS'!E974:E975))&gt;0.001,1,0)</f>
        <v>0</v>
      </c>
      <c r="I155" s="142"/>
      <c r="J155" s="142"/>
      <c r="K155" s="72"/>
      <c r="L155" s="72"/>
      <c r="M155" s="72"/>
      <c r="N155" s="72"/>
      <c r="O155" s="72"/>
      <c r="P155" s="72"/>
    </row>
    <row r="156" spans="1:16" ht="15" customHeight="1" x14ac:dyDescent="0.2">
      <c r="A156" s="134">
        <v>130</v>
      </c>
      <c r="B156" s="135" t="str">
        <f t="shared" si="14"/>
        <v>O.K.</v>
      </c>
      <c r="C156" s="118" t="s">
        <v>3161</v>
      </c>
      <c r="D156" s="124"/>
      <c r="E156" s="72">
        <f t="shared" si="15"/>
        <v>0</v>
      </c>
      <c r="F156" s="72">
        <f t="shared" si="16"/>
        <v>0</v>
      </c>
      <c r="G156" s="72">
        <f>IF(ABS('PR-RAS'!D622-SUM('PR-RAS'!D976:D977))&gt;0.001,1,0)</f>
        <v>0</v>
      </c>
      <c r="H156" s="72">
        <f>IF(ABS('PR-RAS'!E622-SUM('PR-RAS'!E976:E977))&gt;0.001,1,0)</f>
        <v>0</v>
      </c>
      <c r="I156" s="72"/>
      <c r="J156" s="72"/>
      <c r="K156" s="72"/>
      <c r="L156" s="72"/>
      <c r="M156" s="72"/>
      <c r="N156" s="72"/>
      <c r="O156" s="72"/>
      <c r="P156" s="72"/>
    </row>
    <row r="157" spans="1:16" ht="15" customHeight="1" x14ac:dyDescent="0.2">
      <c r="A157" s="134">
        <v>131</v>
      </c>
      <c r="B157" s="135" t="str">
        <f t="shared" si="14"/>
        <v>O.K.</v>
      </c>
      <c r="C157" s="118" t="s">
        <v>3162</v>
      </c>
      <c r="D157" s="124"/>
      <c r="E157" s="72">
        <f t="shared" si="15"/>
        <v>0</v>
      </c>
      <c r="F157" s="72">
        <f t="shared" si="16"/>
        <v>0</v>
      </c>
      <c r="G157" s="72">
        <f>IF(ABS('PR-RAS'!D623-SUM('PR-RAS'!D978:D979))&gt;0.001,1,0)</f>
        <v>0</v>
      </c>
      <c r="H157" s="72">
        <f>IF(ABS('PR-RAS'!E623-SUM('PR-RAS'!E978:E979))&gt;0.001,1,0)</f>
        <v>0</v>
      </c>
      <c r="I157" s="142"/>
      <c r="J157" s="142"/>
      <c r="K157" s="72"/>
      <c r="L157" s="72"/>
      <c r="M157" s="72"/>
      <c r="N157" s="72"/>
      <c r="O157" s="72"/>
      <c r="P157" s="72"/>
    </row>
    <row r="158" spans="1:16" ht="15" customHeight="1" x14ac:dyDescent="0.2">
      <c r="A158" s="134">
        <v>132</v>
      </c>
      <c r="B158" s="135" t="str">
        <f t="shared" si="14"/>
        <v>O.K.</v>
      </c>
      <c r="C158" s="118" t="s">
        <v>3163</v>
      </c>
      <c r="D158" s="124"/>
      <c r="E158" s="72">
        <f t="shared" si="15"/>
        <v>0</v>
      </c>
      <c r="F158" s="72">
        <f t="shared" si="16"/>
        <v>0</v>
      </c>
      <c r="G158" s="72">
        <f>IF(ABS('PR-RAS'!D624-SUM('PR-RAS'!D980:D981))&gt;0.001,1,0)</f>
        <v>0</v>
      </c>
      <c r="H158" s="72">
        <f>IF(ABS('PR-RAS'!E624-SUM('PR-RAS'!E980:E981))&gt;0.001,1,0)</f>
        <v>0</v>
      </c>
      <c r="I158" s="142"/>
      <c r="J158" s="142"/>
      <c r="K158" s="72"/>
      <c r="L158" s="72"/>
      <c r="M158" s="72"/>
      <c r="N158" s="72"/>
      <c r="O158" s="72"/>
      <c r="P158" s="72"/>
    </row>
    <row r="159" spans="1:16" ht="15" customHeight="1" x14ac:dyDescent="0.2">
      <c r="A159" s="134">
        <v>133</v>
      </c>
      <c r="B159" s="135" t="str">
        <f t="shared" si="14"/>
        <v>O.K.</v>
      </c>
      <c r="C159" s="118" t="s">
        <v>3164</v>
      </c>
      <c r="D159" s="124"/>
      <c r="E159" s="72">
        <f t="shared" si="15"/>
        <v>0</v>
      </c>
      <c r="F159" s="72">
        <f t="shared" si="16"/>
        <v>0</v>
      </c>
      <c r="G159" s="72">
        <f>IF(ROUND('PR-RAS'!D982,2)&gt;ROUND('PR-RAS'!D633,2),1,0)</f>
        <v>0</v>
      </c>
      <c r="H159" s="72">
        <f>IF(ROUND('PR-RAS'!E982,2)&gt;ROUND('PR-RAS'!E633,2),1,0)</f>
        <v>0</v>
      </c>
      <c r="I159" s="72"/>
      <c r="J159" s="72"/>
      <c r="K159" s="72"/>
      <c r="L159" s="72"/>
      <c r="M159" s="72"/>
      <c r="N159" s="72"/>
      <c r="O159" s="72"/>
      <c r="P159" s="72"/>
    </row>
    <row r="160" spans="1:16" ht="30" customHeight="1" x14ac:dyDescent="0.2">
      <c r="A160" s="134">
        <v>135</v>
      </c>
      <c r="B160" s="135" t="str">
        <f t="shared" si="14"/>
        <v>O.K.</v>
      </c>
      <c r="C160" s="119" t="s">
        <v>3165</v>
      </c>
      <c r="D160" s="124"/>
      <c r="E160" s="72">
        <f t="shared" si="15"/>
        <v>0</v>
      </c>
      <c r="F160" s="72">
        <f t="shared" si="16"/>
        <v>0</v>
      </c>
      <c r="G160" s="72">
        <f>IF(AND(I3=11,O3&lt;&gt;47123,OR(MAX('PR-RAS'!D8:E15)&gt;0,MIN('PR-RAS'!D8:E15)&lt;0)),1,0)</f>
        <v>0</v>
      </c>
      <c r="H160" s="72"/>
      <c r="I160" s="72"/>
      <c r="J160" s="72"/>
      <c r="K160" s="72"/>
      <c r="L160" s="72"/>
      <c r="M160" s="72"/>
      <c r="N160" s="72"/>
      <c r="O160" s="72"/>
      <c r="P160" s="72"/>
    </row>
    <row r="161" spans="1:16" ht="30.75" customHeight="1" x14ac:dyDescent="0.2">
      <c r="A161" s="134">
        <v>136</v>
      </c>
      <c r="B161" s="135" t="str">
        <f t="shared" si="14"/>
        <v>O.K.</v>
      </c>
      <c r="C161" s="120" t="s">
        <v>3166</v>
      </c>
      <c r="D161" s="124"/>
      <c r="E161" s="72">
        <f t="shared" si="15"/>
        <v>0</v>
      </c>
      <c r="F161" s="72">
        <f t="shared" si="16"/>
        <v>0</v>
      </c>
      <c r="G161"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2"/>
      <c r="I161" s="72"/>
      <c r="J161" s="72"/>
      <c r="K161" s="72"/>
      <c r="L161" s="72"/>
      <c r="M161" s="72"/>
      <c r="N161" s="72"/>
      <c r="O161" s="72"/>
      <c r="P161" s="72"/>
    </row>
    <row r="162" spans="1:16" ht="30" customHeight="1" x14ac:dyDescent="0.2">
      <c r="A162" s="134">
        <v>137</v>
      </c>
      <c r="B162" s="135" t="str">
        <f t="shared" si="14"/>
        <v>O.K.</v>
      </c>
      <c r="C162" s="119" t="s">
        <v>3167</v>
      </c>
      <c r="D162" s="124"/>
      <c r="E162" s="72">
        <f t="shared" si="15"/>
        <v>0</v>
      </c>
      <c r="F162" s="72">
        <f t="shared" si="16"/>
        <v>0</v>
      </c>
      <c r="G162" s="72">
        <f>IF(AND(I3=11,MAX('PR-RAS'!D16:E28,'PR-RAS'!D30:E35,'PR-RAS'!D37:E39,'PR-RAS'!D45:E49,'PR-RAS'!D141:E141,'PR-RAS'!D240:E243,'PR-RAS'!D254:E254)&gt;0),1,0)</f>
        <v>0</v>
      </c>
      <c r="H162" s="72"/>
      <c r="I162" s="143"/>
      <c r="J162" s="72"/>
      <c r="K162" s="72"/>
      <c r="L162" s="72"/>
      <c r="M162" s="72"/>
      <c r="N162" s="72"/>
      <c r="O162" s="72"/>
      <c r="P162" s="72"/>
    </row>
    <row r="163" spans="1:16" ht="32.25" customHeight="1" x14ac:dyDescent="0.2">
      <c r="A163" s="134">
        <v>245</v>
      </c>
      <c r="B163" s="135" t="str">
        <f t="shared" ref="B163:B204" si="17">IF(E163=1,"Pogreška",IF(F163=1,"Provjera","O.K."))</f>
        <v>O.K.</v>
      </c>
      <c r="C163" s="120" t="s">
        <v>3168</v>
      </c>
      <c r="D163" s="124"/>
      <c r="E163" s="72">
        <f t="shared" si="15"/>
        <v>0</v>
      </c>
      <c r="F163" s="72">
        <f t="shared" si="16"/>
        <v>0</v>
      </c>
      <c r="G163" s="72">
        <f>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x14ac:dyDescent="0.2">
      <c r="A164" s="134">
        <v>138</v>
      </c>
      <c r="B164" s="135" t="str">
        <f t="shared" si="17"/>
        <v>O.K.</v>
      </c>
      <c r="C164" s="119" t="s">
        <v>3169</v>
      </c>
      <c r="D164" s="124"/>
      <c r="E164" s="72">
        <f t="shared" si="15"/>
        <v>0</v>
      </c>
      <c r="F164" s="72">
        <f t="shared" si="16"/>
        <v>0</v>
      </c>
      <c r="G164" s="72">
        <f>IF(AND(I3=11,O3&lt;&gt;47107,MAX('PR-RAS'!D255:E255)&gt;0),1,0)</f>
        <v>0</v>
      </c>
      <c r="H164" s="72">
        <f>IF(AND(I3=11,O3&lt;&gt;47107,MIN('PR-RAS'!D255:E255)&lt;0),1,0)</f>
        <v>0</v>
      </c>
      <c r="I164" s="143"/>
      <c r="J164" s="72"/>
      <c r="K164" s="72"/>
      <c r="L164" s="72"/>
      <c r="M164" s="72"/>
      <c r="N164" s="72"/>
      <c r="O164" s="72"/>
      <c r="P164" s="72"/>
    </row>
    <row r="165" spans="1:16" ht="29.25" customHeight="1" x14ac:dyDescent="0.2">
      <c r="A165" s="134">
        <v>139</v>
      </c>
      <c r="B165" s="135" t="str">
        <f t="shared" si="17"/>
        <v>O.K.</v>
      </c>
      <c r="C165" s="120" t="s">
        <v>3170</v>
      </c>
      <c r="D165" s="124"/>
      <c r="E165" s="72">
        <f t="shared" si="15"/>
        <v>0</v>
      </c>
      <c r="F165" s="72">
        <f t="shared" si="16"/>
        <v>0</v>
      </c>
      <c r="G165" s="72">
        <f>IF(AND(I3=11,MAX('PR-RAS'!D424:E426,'PR-RAS'!D429:E429,'PR-RAS'!D439:E441,'PR-RAS'!D445:E445,'PR-RAS'!D446:E446,'PR-RAS'!D461:E461,'PR-RAS'!D462:E462,'PR-RAS'!D465:E468,'PR-RAS'!D471:E471,'PR-RAS'!D483:E483,'PR-RAS'!D488:E489,'PR-RAS'!D500:E500,'PR-RAS'!D501:E501)&gt;0),1,0)</f>
        <v>0</v>
      </c>
      <c r="H165" s="72">
        <f>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x14ac:dyDescent="0.2">
      <c r="A166" s="134">
        <v>246</v>
      </c>
      <c r="B166" s="135" t="str">
        <f t="shared" si="17"/>
        <v>O.K.</v>
      </c>
      <c r="C166" s="120" t="s">
        <v>3171</v>
      </c>
      <c r="D166" s="124"/>
      <c r="E166" s="72">
        <f t="shared" si="15"/>
        <v>0</v>
      </c>
      <c r="F166" s="72">
        <f t="shared" si="16"/>
        <v>0</v>
      </c>
      <c r="G166" s="72">
        <f>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x14ac:dyDescent="0.2">
      <c r="A167" s="134">
        <v>247</v>
      </c>
      <c r="B167" s="135" t="str">
        <f t="shared" si="17"/>
        <v>O.K.</v>
      </c>
      <c r="C167" s="290" t="s">
        <v>3172</v>
      </c>
      <c r="D167" s="124"/>
      <c r="E167" s="72">
        <f t="shared" si="15"/>
        <v>0</v>
      </c>
      <c r="F167" s="72">
        <f t="shared" si="16"/>
        <v>0</v>
      </c>
      <c r="G167" s="72">
        <f>IF(AND(I3=11,O3&lt;&gt;1087,O3&lt;&gt;1222,O3&lt;&gt;6120,O3&lt;&gt;47061,O3&lt;&gt;47107,O3&lt;&gt;51441,O3&lt;&gt;51724,MAX('PR-RAS'!D486:E486)&gt;0),1,0)</f>
        <v>0</v>
      </c>
      <c r="H167" s="72"/>
      <c r="I167" s="72"/>
      <c r="J167" s="72"/>
      <c r="K167" s="72"/>
      <c r="L167" s="72"/>
      <c r="M167" s="72"/>
      <c r="N167" s="72"/>
      <c r="O167" s="72"/>
      <c r="P167" s="72"/>
    </row>
    <row r="168" spans="1:16" ht="18.75" customHeight="1" x14ac:dyDescent="0.2">
      <c r="A168" s="134">
        <v>248</v>
      </c>
      <c r="B168" s="135" t="str">
        <f t="shared" si="17"/>
        <v>O.K.</v>
      </c>
      <c r="C168" s="119" t="s">
        <v>3173</v>
      </c>
      <c r="D168" s="124"/>
      <c r="E168" s="72">
        <f t="shared" si="15"/>
        <v>0</v>
      </c>
      <c r="F168" s="72">
        <f t="shared" si="16"/>
        <v>0</v>
      </c>
      <c r="G168" s="72">
        <f>IF(AND(I3=11,O3&lt;&gt;1079,O3&lt;&gt;46237,O3&lt;&gt;47053,O3&lt;&gt;47061,MAX('PR-RAS'!D487:E487)&gt;0),1,0)</f>
        <v>0</v>
      </c>
      <c r="H168" s="72"/>
      <c r="I168" s="72"/>
      <c r="J168" s="72"/>
      <c r="K168" s="72"/>
      <c r="L168" s="72"/>
      <c r="M168" s="72"/>
      <c r="N168" s="72"/>
      <c r="O168" s="72"/>
      <c r="P168" s="72"/>
    </row>
    <row r="169" spans="1:16" ht="30" customHeight="1" x14ac:dyDescent="0.2">
      <c r="A169" s="134">
        <v>140</v>
      </c>
      <c r="B169" s="135" t="str">
        <f t="shared" si="17"/>
        <v>O.K.</v>
      </c>
      <c r="C169" s="119" t="s">
        <v>3174</v>
      </c>
      <c r="D169" s="124"/>
      <c r="E169" s="72">
        <f t="shared" si="15"/>
        <v>0</v>
      </c>
      <c r="F169" s="72">
        <f t="shared" si="16"/>
        <v>0</v>
      </c>
      <c r="G169" s="72">
        <f>IF(AND(I3=11,O3&lt;&gt;721,OR(MAX('PR-RAS'!D505:E505,'PR-RAS'!D615:E615)&gt;0,MIN('PR-RAS'!D505:E505,'PR-RAS'!D615:E615)&lt;0)),1,0)</f>
        <v>0</v>
      </c>
      <c r="H169" s="72"/>
      <c r="I169" s="72"/>
      <c r="J169" s="72"/>
      <c r="K169" s="72"/>
      <c r="L169" s="72"/>
      <c r="M169" s="72"/>
      <c r="N169" s="72"/>
      <c r="O169" s="72"/>
      <c r="P169" s="72"/>
    </row>
    <row r="170" spans="1:16" ht="30" customHeight="1" x14ac:dyDescent="0.2">
      <c r="A170" s="134">
        <v>141</v>
      </c>
      <c r="B170" s="135" t="str">
        <f t="shared" si="17"/>
        <v>O.K.</v>
      </c>
      <c r="C170" s="119" t="s">
        <v>3175</v>
      </c>
      <c r="D170" s="124"/>
      <c r="E170" s="72">
        <f t="shared" si="15"/>
        <v>0</v>
      </c>
      <c r="F170" s="72">
        <f t="shared" si="16"/>
        <v>0</v>
      </c>
      <c r="G170" s="72">
        <f>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x14ac:dyDescent="0.2">
      <c r="A171" s="134">
        <v>142</v>
      </c>
      <c r="B171" s="135" t="str">
        <f t="shared" si="17"/>
        <v>O.K.</v>
      </c>
      <c r="C171" s="119" t="s">
        <v>3176</v>
      </c>
      <c r="D171" s="124"/>
      <c r="E171" s="72">
        <f t="shared" si="15"/>
        <v>0</v>
      </c>
      <c r="F171" s="72">
        <f t="shared" si="16"/>
        <v>0</v>
      </c>
      <c r="G171" s="72">
        <f>IF(AND(I3=11,O3&lt;&gt;46237,OR(MAX('PR-RAS'!D589:E589)&gt;0,MIN('PR-RAS'!D589:E589)&lt;0)),1,0)</f>
        <v>0</v>
      </c>
      <c r="H171" s="72"/>
      <c r="I171" s="72"/>
      <c r="J171" s="72"/>
      <c r="K171" s="72"/>
      <c r="L171" s="72"/>
      <c r="M171" s="72"/>
      <c r="N171" s="72"/>
      <c r="O171" s="72"/>
      <c r="P171" s="72"/>
    </row>
    <row r="172" spans="1:16" ht="28.5" customHeight="1" x14ac:dyDescent="0.2">
      <c r="A172" s="134">
        <v>143</v>
      </c>
      <c r="B172" s="135" t="str">
        <f t="shared" si="17"/>
        <v>O.K.</v>
      </c>
      <c r="C172" s="120" t="s">
        <v>3177</v>
      </c>
      <c r="D172" s="124"/>
      <c r="E172" s="72">
        <f t="shared" si="15"/>
        <v>0</v>
      </c>
      <c r="F172" s="72">
        <f t="shared" si="16"/>
        <v>0</v>
      </c>
      <c r="G172" s="72">
        <f>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x14ac:dyDescent="0.2">
      <c r="A173" s="134">
        <v>144</v>
      </c>
      <c r="B173" s="135" t="str">
        <f t="shared" si="17"/>
        <v>O.K.</v>
      </c>
      <c r="C173" s="120" t="s">
        <v>3178</v>
      </c>
      <c r="D173" s="124"/>
      <c r="E173" s="72">
        <f t="shared" si="15"/>
        <v>0</v>
      </c>
      <c r="F173" s="72">
        <f t="shared" si="16"/>
        <v>0</v>
      </c>
      <c r="G173" s="72">
        <f>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x14ac:dyDescent="0.2">
      <c r="A174" s="134">
        <v>249</v>
      </c>
      <c r="B174" s="135" t="str">
        <f t="shared" si="17"/>
        <v>O.K.</v>
      </c>
      <c r="C174" s="119" t="s">
        <v>3179</v>
      </c>
      <c r="D174" s="124"/>
      <c r="E174" s="72">
        <f t="shared" si="15"/>
        <v>0</v>
      </c>
      <c r="F174" s="72">
        <f t="shared" si="16"/>
        <v>0</v>
      </c>
      <c r="G174" s="72">
        <f>IF(AND(OR(AND(I3=11,O3&lt;&gt;46237),AND(I3=12,O3&lt;&gt;47053)),MAX('PR-RAS'!D480:E480)&gt;0),1,0)</f>
        <v>0</v>
      </c>
      <c r="H174" s="72"/>
      <c r="I174" s="72"/>
      <c r="J174" s="72"/>
      <c r="K174" s="72"/>
      <c r="L174" s="72"/>
      <c r="M174" s="72"/>
      <c r="N174" s="72"/>
      <c r="O174" s="72"/>
      <c r="P174" s="72"/>
    </row>
    <row r="175" spans="1:16" ht="30" customHeight="1" x14ac:dyDescent="0.2">
      <c r="A175" s="134">
        <v>145</v>
      </c>
      <c r="B175" s="135" t="str">
        <f t="shared" si="17"/>
        <v>O.K.</v>
      </c>
      <c r="C175" s="119" t="s">
        <v>3180</v>
      </c>
      <c r="D175" s="124"/>
      <c r="E175" s="72">
        <f t="shared" si="15"/>
        <v>0</v>
      </c>
      <c r="F175" s="72">
        <f t="shared" si="16"/>
        <v>0</v>
      </c>
      <c r="G175" s="72">
        <f>IF(AND(I3=12,O3&lt;&gt;47123,OR(MAX('PR-RAS'!D8:E15)&gt;0,MIN('PR-RAS'!D8:E15)&lt;0)),1,0)</f>
        <v>0</v>
      </c>
      <c r="H175" s="72"/>
      <c r="I175" s="72"/>
      <c r="J175" s="72"/>
      <c r="K175" s="72"/>
      <c r="L175" s="72"/>
      <c r="M175" s="72"/>
      <c r="N175" s="72"/>
      <c r="O175" s="72"/>
      <c r="P175" s="72"/>
    </row>
    <row r="176" spans="1:16" ht="26.25" customHeight="1" x14ac:dyDescent="0.2">
      <c r="A176" s="134">
        <v>146</v>
      </c>
      <c r="B176" s="135" t="str">
        <f t="shared" si="17"/>
        <v>O.K.</v>
      </c>
      <c r="C176" s="120" t="s">
        <v>3181</v>
      </c>
      <c r="D176" s="124"/>
      <c r="E176" s="72">
        <f t="shared" si="15"/>
        <v>0</v>
      </c>
      <c r="F176" s="72">
        <f t="shared" si="16"/>
        <v>0</v>
      </c>
      <c r="G176" s="72">
        <f>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x14ac:dyDescent="0.2">
      <c r="A177" s="134">
        <v>147</v>
      </c>
      <c r="B177" s="135" t="str">
        <f t="shared" si="17"/>
        <v>O.K.</v>
      </c>
      <c r="C177" s="119" t="s">
        <v>3182</v>
      </c>
      <c r="D177" s="124"/>
      <c r="E177" s="72">
        <f t="shared" si="15"/>
        <v>0</v>
      </c>
      <c r="F177" s="72">
        <f t="shared" si="16"/>
        <v>0</v>
      </c>
      <c r="G177" s="72">
        <f>IF(AND(I3=12,MAX('PR-RAS'!D16:E28,'PR-RAS'!D30:E35,'PR-RAS'!D37:E39,'PR-RAS'!D141:E141,'PR-RAS'!D240:E243)&gt;0),1,0)</f>
        <v>0</v>
      </c>
      <c r="H177" s="72"/>
      <c r="I177" s="122"/>
      <c r="J177" s="142"/>
      <c r="K177" s="142"/>
      <c r="L177" s="142"/>
      <c r="M177" s="144"/>
      <c r="N177" s="142"/>
      <c r="O177" s="144"/>
      <c r="P177" s="72"/>
    </row>
    <row r="178" spans="1:16" ht="19.5" customHeight="1" x14ac:dyDescent="0.2">
      <c r="A178" s="134">
        <v>250</v>
      </c>
      <c r="B178" s="135" t="str">
        <f t="shared" si="17"/>
        <v>O.K.</v>
      </c>
      <c r="C178" s="120" t="s">
        <v>3183</v>
      </c>
      <c r="D178" s="124"/>
      <c r="E178" s="72">
        <f t="shared" si="15"/>
        <v>0</v>
      </c>
      <c r="F178" s="72">
        <f t="shared" si="16"/>
        <v>0</v>
      </c>
      <c r="G178" s="72">
        <f>IF(AND(I3=12,O3&lt;&gt;174,O3&lt;&gt;713,O3&lt;&gt;999,O3&lt;&gt;1222,O3&lt;&gt;20157,O3&lt;&gt;40834,O3&lt;&gt;47037,O3&lt;&gt;47061,MAX('PR-RAS'!D428:E428)&gt;0),1,0)</f>
        <v>0</v>
      </c>
      <c r="H178" s="72"/>
      <c r="I178" s="122"/>
      <c r="J178" s="142"/>
      <c r="K178" s="142"/>
      <c r="L178" s="142"/>
      <c r="M178" s="144"/>
      <c r="N178" s="142"/>
      <c r="O178" s="144"/>
      <c r="P178" s="72"/>
    </row>
    <row r="179" spans="1:16" ht="36.75" customHeight="1" x14ac:dyDescent="0.2">
      <c r="A179" s="134">
        <v>148</v>
      </c>
      <c r="B179" s="135" t="str">
        <f t="shared" si="17"/>
        <v>O.K.</v>
      </c>
      <c r="C179" s="120" t="s">
        <v>3184</v>
      </c>
      <c r="D179" s="124"/>
      <c r="E179" s="72">
        <f t="shared" si="15"/>
        <v>0</v>
      </c>
      <c r="F179" s="72">
        <f t="shared" si="16"/>
        <v>0</v>
      </c>
      <c r="G179" s="72">
        <f>IF(AND(I3=12,MAX('PR-RAS'!D429:E429,'PR-RAS'!D449:E449,'PR-RAS'!D463:E465,'PR-RAS'!D468:E471,'PR-RAS'!D488:E488,'PR-RAS'!D489:E489,'PR-RAS'!D518:E518,'PR-RAS'!D521:E521,'PR-RAS'!D527:E527,'PR-RAS'!D530:E534,'PR-RAS'!D547:E549,'PR-RAS'!D553:E554)&gt;0),1,0)</f>
        <v>0</v>
      </c>
      <c r="H179" s="72"/>
      <c r="I179" s="122"/>
      <c r="J179" s="142"/>
      <c r="K179" s="142"/>
      <c r="L179" s="142"/>
      <c r="M179" s="144"/>
      <c r="N179" s="142"/>
      <c r="O179" s="144"/>
      <c r="P179" s="72"/>
    </row>
    <row r="180" spans="1:16" ht="15.75" customHeight="1" x14ac:dyDescent="0.2">
      <c r="A180" s="134">
        <v>251</v>
      </c>
      <c r="B180" s="135" t="str">
        <f t="shared" si="17"/>
        <v>O.K.</v>
      </c>
      <c r="C180" s="119" t="s">
        <v>3185</v>
      </c>
      <c r="D180" s="124"/>
      <c r="E180" s="72">
        <f t="shared" si="15"/>
        <v>0</v>
      </c>
      <c r="F180" s="72">
        <f t="shared" si="16"/>
        <v>0</v>
      </c>
      <c r="G180" s="72">
        <f>IF(AND(I3=12,O3&lt;&gt;1087,O3&lt;&gt;1222,O3&lt;&gt;47061,O3&lt;&gt;47107,O3&lt;&gt;51441,MAX('PR-RAS'!D486:E486)&gt;0),1,0)</f>
        <v>0</v>
      </c>
      <c r="H180" s="72"/>
      <c r="I180" s="122"/>
      <c r="J180" s="142"/>
      <c r="K180" s="142"/>
      <c r="L180" s="142"/>
      <c r="M180" s="144"/>
      <c r="N180" s="142"/>
      <c r="O180" s="144"/>
      <c r="P180" s="72"/>
    </row>
    <row r="181" spans="1:16" ht="15.75" customHeight="1" x14ac:dyDescent="0.2">
      <c r="A181" s="134">
        <v>252</v>
      </c>
      <c r="B181" s="135" t="str">
        <f t="shared" si="17"/>
        <v>O.K.</v>
      </c>
      <c r="C181" s="119" t="s">
        <v>3186</v>
      </c>
      <c r="D181" s="124"/>
      <c r="E181" s="72">
        <f t="shared" si="15"/>
        <v>0</v>
      </c>
      <c r="F181" s="72">
        <f t="shared" si="16"/>
        <v>0</v>
      </c>
      <c r="G181" s="72">
        <f>IF(AND(I3=12,O3&lt;&gt;1079,O3&lt;&gt;47053,O3&lt;&gt;47061,MAX('PR-RAS'!D487:E487)&gt;0),1,0)</f>
        <v>0</v>
      </c>
      <c r="H181" s="72"/>
      <c r="I181" s="122"/>
      <c r="J181" s="142"/>
      <c r="K181" s="142"/>
      <c r="L181" s="142"/>
      <c r="M181" s="144"/>
      <c r="N181" s="142"/>
      <c r="O181" s="144"/>
      <c r="P181" s="72"/>
    </row>
    <row r="182" spans="1:16" ht="30" customHeight="1" x14ac:dyDescent="0.2">
      <c r="A182" s="134">
        <v>149</v>
      </c>
      <c r="B182" s="135" t="str">
        <f t="shared" si="17"/>
        <v>O.K.</v>
      </c>
      <c r="C182" s="120" t="s">
        <v>3187</v>
      </c>
      <c r="D182" s="124"/>
      <c r="E182" s="72">
        <f t="shared" si="15"/>
        <v>0</v>
      </c>
      <c r="F182" s="72">
        <f t="shared" si="16"/>
        <v>0</v>
      </c>
      <c r="G182" s="72">
        <f>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x14ac:dyDescent="0.2">
      <c r="A183" s="134">
        <v>253</v>
      </c>
      <c r="B183" s="135" t="str">
        <f t="shared" si="17"/>
        <v>O.K.</v>
      </c>
      <c r="C183" s="119" t="s">
        <v>3188</v>
      </c>
      <c r="D183" s="124"/>
      <c r="E183" s="72">
        <f t="shared" si="15"/>
        <v>0</v>
      </c>
      <c r="F183" s="72">
        <f t="shared" si="16"/>
        <v>0</v>
      </c>
      <c r="G183" s="72">
        <f>IF(AND(I3=12,O3&lt;&gt;47053,MAX('PR-RAS'!D589:E589)&gt;0),1,0)</f>
        <v>0</v>
      </c>
      <c r="H183" s="72"/>
      <c r="I183" s="122"/>
      <c r="J183" s="142"/>
      <c r="K183" s="142"/>
      <c r="L183" s="142"/>
      <c r="M183" s="144"/>
      <c r="N183" s="142"/>
      <c r="O183" s="144"/>
      <c r="P183" s="72"/>
    </row>
    <row r="184" spans="1:16" ht="17.25" customHeight="1" x14ac:dyDescent="0.2">
      <c r="A184" s="134">
        <v>254</v>
      </c>
      <c r="B184" s="135" t="str">
        <f t="shared" si="17"/>
        <v>O.K.</v>
      </c>
      <c r="C184" s="119" t="s">
        <v>3189</v>
      </c>
      <c r="D184" s="124"/>
      <c r="E184" s="72">
        <f t="shared" si="15"/>
        <v>0</v>
      </c>
      <c r="F184" s="72">
        <f t="shared" si="16"/>
        <v>0</v>
      </c>
      <c r="G184" s="72">
        <f>IF(AND(I3=12,O3&lt;&gt;174,O3&lt;&gt;1087,MAX('PR-RAS'!D596:E598)&gt;0),1,0)</f>
        <v>0</v>
      </c>
      <c r="H184" s="72"/>
      <c r="I184" s="122"/>
      <c r="J184" s="142"/>
      <c r="K184" s="142"/>
      <c r="L184" s="142"/>
      <c r="M184" s="144"/>
      <c r="N184" s="142"/>
      <c r="O184" s="144"/>
      <c r="P184" s="72"/>
    </row>
    <row r="185" spans="1:16" ht="30" customHeight="1" x14ac:dyDescent="0.2">
      <c r="A185" s="134">
        <v>150</v>
      </c>
      <c r="B185" s="135" t="str">
        <f t="shared" si="17"/>
        <v>O.K.</v>
      </c>
      <c r="C185" s="119" t="s">
        <v>3190</v>
      </c>
      <c r="D185" s="124"/>
      <c r="E185" s="72">
        <f t="shared" si="15"/>
        <v>0</v>
      </c>
      <c r="F185" s="72">
        <f t="shared" si="16"/>
        <v>0</v>
      </c>
      <c r="G185" s="72">
        <f>IF(AND(I3=13,MAX('PR-RAS'!D134:E137)&gt;0),1,0)</f>
        <v>0</v>
      </c>
      <c r="H185" s="72"/>
      <c r="I185" s="122"/>
      <c r="J185" s="142"/>
      <c r="K185" s="142"/>
      <c r="L185" s="142"/>
      <c r="M185" s="142"/>
      <c r="N185" s="72"/>
      <c r="O185" s="72"/>
      <c r="P185" s="72"/>
    </row>
    <row r="186" spans="1:16" ht="30" customHeight="1" x14ac:dyDescent="0.2">
      <c r="A186" s="134">
        <v>151</v>
      </c>
      <c r="B186" s="135" t="str">
        <f t="shared" si="17"/>
        <v>O.K.</v>
      </c>
      <c r="C186" s="120" t="s">
        <v>3191</v>
      </c>
      <c r="D186" s="124"/>
      <c r="E186" s="72">
        <f t="shared" si="15"/>
        <v>0</v>
      </c>
      <c r="F186" s="72">
        <f t="shared" si="16"/>
        <v>0</v>
      </c>
      <c r="G186" s="72">
        <f>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x14ac:dyDescent="0.2">
      <c r="A187" s="134">
        <v>152</v>
      </c>
      <c r="B187" s="135" t="str">
        <f t="shared" si="17"/>
        <v>O.K.</v>
      </c>
      <c r="C187" s="119" t="s">
        <v>3192</v>
      </c>
      <c r="D187" s="124"/>
      <c r="E187" s="72">
        <f t="shared" si="15"/>
        <v>0</v>
      </c>
      <c r="F187" s="72">
        <f t="shared" si="16"/>
        <v>0</v>
      </c>
      <c r="G187" s="72">
        <f>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x14ac:dyDescent="0.2">
      <c r="A188" s="134">
        <v>153</v>
      </c>
      <c r="B188" s="135" t="str">
        <f t="shared" si="17"/>
        <v>O.K.</v>
      </c>
      <c r="C188" s="119" t="s">
        <v>3193</v>
      </c>
      <c r="D188" s="124"/>
      <c r="E188" s="72">
        <f t="shared" si="15"/>
        <v>0</v>
      </c>
      <c r="F188" s="72">
        <f t="shared" si="16"/>
        <v>0</v>
      </c>
      <c r="G188" s="72">
        <f>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x14ac:dyDescent="0.2">
      <c r="A189" s="134">
        <v>154</v>
      </c>
      <c r="B189" s="135" t="str">
        <f t="shared" si="17"/>
        <v>O.K.</v>
      </c>
      <c r="C189" s="119" t="s">
        <v>3194</v>
      </c>
      <c r="D189" s="124"/>
      <c r="E189" s="72">
        <f t="shared" si="15"/>
        <v>0</v>
      </c>
      <c r="F189" s="72">
        <f t="shared" si="16"/>
        <v>0</v>
      </c>
      <c r="G189" s="72">
        <f>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x14ac:dyDescent="0.2">
      <c r="A190" s="134">
        <v>255</v>
      </c>
      <c r="B190" s="135" t="str">
        <f t="shared" si="17"/>
        <v>O.K.</v>
      </c>
      <c r="C190" s="119" t="s">
        <v>3195</v>
      </c>
      <c r="D190" s="124"/>
      <c r="E190" s="72">
        <f>MAX(G190:K190)</f>
        <v>0</v>
      </c>
      <c r="F190" s="72">
        <f>MAX(L190:O190)</f>
        <v>0</v>
      </c>
      <c r="G190" s="142">
        <f>IF(AND(OR(I3=21,I3=31,I3=41,I3=42),MAX('PR-RAS'!D653:E653,'PR-RAS'!D655:E655)&gt;0),1,0)</f>
        <v>0</v>
      </c>
      <c r="H190" s="72"/>
      <c r="I190" s="142"/>
      <c r="J190" s="122"/>
      <c r="K190" s="142"/>
      <c r="M190" s="142"/>
      <c r="N190" s="72"/>
      <c r="O190" s="72"/>
      <c r="P190" s="72"/>
    </row>
    <row r="191" spans="1:16" ht="51" customHeight="1" x14ac:dyDescent="0.2">
      <c r="A191" s="134">
        <v>256</v>
      </c>
      <c r="B191" s="135" t="str">
        <f t="shared" si="17"/>
        <v>O.K.</v>
      </c>
      <c r="C191" s="119" t="s">
        <v>3196</v>
      </c>
      <c r="D191" s="124"/>
      <c r="E191" s="72">
        <f t="shared" si="15"/>
        <v>0</v>
      </c>
      <c r="F191" s="72">
        <f t="shared" si="16"/>
        <v>0</v>
      </c>
      <c r="G191" s="72">
        <f>IF(AND(I3=22,OR('PR-RAS'!D654&gt;'PR-RAS'!D653,'PR-RAS'!E654&gt;'PR-RAS'!E653,'PR-RAS'!D656&gt;'PR-RAS'!D655,'PR-RAS'!E656&gt;'PR-RAS'!E655)),1,0)</f>
        <v>0</v>
      </c>
      <c r="H191" s="72"/>
      <c r="I191" s="142"/>
      <c r="J191" s="122"/>
      <c r="K191" s="142"/>
      <c r="L191" s="142">
        <f>IF(AND(MAX('PR-RAS'!D654:E654,'PR-RAS'!D656:E656)&gt;0,I3=22),1,0)</f>
        <v>0</v>
      </c>
      <c r="M191" s="142"/>
      <c r="N191" s="72"/>
      <c r="O191" s="72"/>
      <c r="P191" s="72"/>
    </row>
    <row r="192" spans="1:16" ht="30" customHeight="1" x14ac:dyDescent="0.2">
      <c r="A192" s="134">
        <v>155</v>
      </c>
      <c r="B192" s="135" t="str">
        <f t="shared" si="17"/>
        <v>O.K.</v>
      </c>
      <c r="C192" s="119" t="s">
        <v>3197</v>
      </c>
      <c r="D192" s="124"/>
      <c r="E192" s="72">
        <f t="shared" si="15"/>
        <v>0</v>
      </c>
      <c r="F192" s="72">
        <f t="shared" si="16"/>
        <v>0</v>
      </c>
      <c r="G192" s="72">
        <f>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x14ac:dyDescent="0.2">
      <c r="A193" s="134">
        <v>156</v>
      </c>
      <c r="B193" s="135" t="str">
        <f t="shared" si="17"/>
        <v>O.K.</v>
      </c>
      <c r="C193" s="290" t="s">
        <v>3198</v>
      </c>
      <c r="D193" s="124"/>
      <c r="E193" s="72">
        <f t="shared" si="15"/>
        <v>0</v>
      </c>
      <c r="F193" s="72">
        <f t="shared" si="16"/>
        <v>0</v>
      </c>
      <c r="G193" s="72">
        <f>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x14ac:dyDescent="0.2">
      <c r="A194" s="134">
        <v>157</v>
      </c>
      <c r="B194" s="135" t="str">
        <f t="shared" si="17"/>
        <v>O.K.</v>
      </c>
      <c r="C194" s="119" t="s">
        <v>3199</v>
      </c>
      <c r="D194" s="124"/>
      <c r="E194" s="72">
        <f t="shared" si="15"/>
        <v>0</v>
      </c>
      <c r="F194" s="72">
        <f t="shared" si="16"/>
        <v>0</v>
      </c>
      <c r="G194" s="72">
        <f>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x14ac:dyDescent="0.2">
      <c r="A195" s="134">
        <v>158</v>
      </c>
      <c r="B195" s="135" t="str">
        <f t="shared" si="17"/>
        <v>O.K.</v>
      </c>
      <c r="C195" s="120" t="s">
        <v>3200</v>
      </c>
      <c r="D195" s="124"/>
      <c r="E195" s="72">
        <f t="shared" si="15"/>
        <v>0</v>
      </c>
      <c r="F195" s="72">
        <f t="shared" si="16"/>
        <v>0</v>
      </c>
      <c r="G195" s="72">
        <f>IF(AND(I3=22,MAX('PR-RAS'!D609:E611,'PR-RAS'!D615:E615,'PR-RAS'!D616:E616,'PR-RAS'!D626:E628,'PR-RAS'!D631:E631,'PR-RAS'!D634:E634,'PR-RAS'!D711:E711,'PR-RAS'!D728:E728,'PR-RAS'!D732:E732,'PR-RAS'!D734:E734)&gt;0),1,0)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x14ac:dyDescent="0.2">
      <c r="A196" s="134">
        <v>159</v>
      </c>
      <c r="B196" s="135" t="str">
        <f t="shared" si="17"/>
        <v>O.K.</v>
      </c>
      <c r="C196" s="119" t="s">
        <v>3201</v>
      </c>
      <c r="D196" s="124"/>
      <c r="E196" s="72">
        <f t="shared" si="15"/>
        <v>0</v>
      </c>
      <c r="F196" s="72">
        <f t="shared" si="16"/>
        <v>0</v>
      </c>
      <c r="G196" s="72">
        <f>IF(AND(I3=23,MAX('PR-RAS'!D17:E22,'PR-RAS'!D26:E26,'PR-RAS'!D30:E30,'PR-RAS'!D32:E32,'PR-RAS'!D37:E39,'PR-RAS'!D45:E49,'PR-RAS'!D77:E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x14ac:dyDescent="0.2">
      <c r="A197" s="134">
        <v>160</v>
      </c>
      <c r="B197" s="135" t="str">
        <f t="shared" si="17"/>
        <v>O.K.</v>
      </c>
      <c r="C197" s="290" t="s">
        <v>3202</v>
      </c>
      <c r="D197" s="124"/>
      <c r="E197" s="72">
        <f t="shared" si="15"/>
        <v>0</v>
      </c>
      <c r="F197" s="72">
        <f t="shared" si="16"/>
        <v>0</v>
      </c>
      <c r="G197" s="72">
        <f>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x14ac:dyDescent="0.2">
      <c r="A198" s="134">
        <v>161</v>
      </c>
      <c r="B198" s="135" t="str">
        <f t="shared" si="17"/>
        <v>O.K.</v>
      </c>
      <c r="C198" s="290" t="s">
        <v>3203</v>
      </c>
      <c r="D198" s="124"/>
      <c r="E198" s="72">
        <f t="shared" si="15"/>
        <v>0</v>
      </c>
      <c r="F198" s="72">
        <f t="shared" si="16"/>
        <v>0</v>
      </c>
      <c r="G198" s="72">
        <f>IF(AND(I3=23,MAX('PR-RAS'!D518:E518,'PR-RAS'!D521:E524,'PR-RAS'!D527:E527,'PR-RAS'!D530:E534,'PR-RAS'!D537:E537,'PR-RAS'!D547:E549,'PR-RAS'!D553:E554,'PR-RAS'!D570:E570,'PR-RAS'!D573:E579,'PR-RAS'!D589:E589,'PR-RAS'!D592:E592)&gt;0),1,0)</f>
        <v>0</v>
      </c>
      <c r="H198" s="72"/>
      <c r="I198" s="142"/>
      <c r="J198" s="122"/>
      <c r="K198" s="122"/>
      <c r="L198" s="142"/>
      <c r="M198" s="142"/>
      <c r="N198" s="142"/>
      <c r="O198" s="72"/>
      <c r="P198" s="72"/>
    </row>
    <row r="199" spans="1:16" ht="30" customHeight="1" x14ac:dyDescent="0.2">
      <c r="A199" s="134">
        <v>162</v>
      </c>
      <c r="B199" s="135" t="str">
        <f t="shared" si="17"/>
        <v>O.K.</v>
      </c>
      <c r="C199" s="119" t="s">
        <v>3204</v>
      </c>
      <c r="D199" s="124"/>
      <c r="E199" s="72">
        <f t="shared" si="15"/>
        <v>0</v>
      </c>
      <c r="F199" s="72">
        <f t="shared" si="16"/>
        <v>0</v>
      </c>
      <c r="G199" s="72">
        <f>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x14ac:dyDescent="0.2">
      <c r="A200" s="134">
        <v>163</v>
      </c>
      <c r="B200" s="135" t="str">
        <f t="shared" si="17"/>
        <v>O.K.</v>
      </c>
      <c r="C200" s="119" t="s">
        <v>3205</v>
      </c>
      <c r="D200" s="124"/>
      <c r="E200" s="72">
        <f t="shared" si="15"/>
        <v>0</v>
      </c>
      <c r="F200" s="72">
        <f t="shared" si="16"/>
        <v>0</v>
      </c>
      <c r="G200" s="72">
        <f>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x14ac:dyDescent="0.2">
      <c r="A201" s="134">
        <v>164</v>
      </c>
      <c r="B201" s="135" t="str">
        <f t="shared" si="17"/>
        <v>O.K.</v>
      </c>
      <c r="C201" s="119" t="s">
        <v>3206</v>
      </c>
      <c r="D201" s="124"/>
      <c r="E201" s="72">
        <f t="shared" si="15"/>
        <v>0</v>
      </c>
      <c r="F201" s="72">
        <f t="shared" si="16"/>
        <v>0</v>
      </c>
      <c r="G201" s="72">
        <f>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x14ac:dyDescent="0.2">
      <c r="A202" s="134">
        <v>165</v>
      </c>
      <c r="B202" s="135" t="str">
        <f t="shared" si="17"/>
        <v>O.K.</v>
      </c>
      <c r="C202" s="119" t="s">
        <v>3207</v>
      </c>
      <c r="D202" s="124"/>
      <c r="E202" s="72">
        <f t="shared" si="15"/>
        <v>0</v>
      </c>
      <c r="F202" s="72">
        <f t="shared" si="16"/>
        <v>0</v>
      </c>
      <c r="G202" s="72">
        <f>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x14ac:dyDescent="0.2">
      <c r="A203" s="134">
        <v>166</v>
      </c>
      <c r="B203" s="135" t="str">
        <f t="shared" si="17"/>
        <v>O.K.</v>
      </c>
      <c r="C203" s="119" t="s">
        <v>3208</v>
      </c>
      <c r="D203" s="124"/>
      <c r="E203" s="72">
        <f t="shared" si="15"/>
        <v>0</v>
      </c>
      <c r="F203" s="72">
        <f t="shared" si="16"/>
        <v>0</v>
      </c>
      <c r="G203" s="72">
        <f>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x14ac:dyDescent="0.2">
      <c r="A204" s="134">
        <v>167</v>
      </c>
      <c r="B204" s="135" t="str">
        <f t="shared" si="17"/>
        <v>O.K.</v>
      </c>
      <c r="C204" s="119" t="s">
        <v>3209</v>
      </c>
      <c r="D204" s="124"/>
      <c r="E204" s="72">
        <f t="shared" si="15"/>
        <v>0</v>
      </c>
      <c r="F204" s="72">
        <f t="shared" si="16"/>
        <v>0</v>
      </c>
      <c r="G204" s="72">
        <f>IF(AND(I3=41,O3&lt;&gt;23911,O3&lt;&gt;25843,MAX('PR-RAS'!D134:E137)&gt;0),1,0)</f>
        <v>0</v>
      </c>
      <c r="H204" s="72"/>
      <c r="I204" s="142"/>
      <c r="J204" s="122"/>
      <c r="K204" s="142"/>
      <c r="L204" s="142"/>
      <c r="M204" s="142"/>
      <c r="N204" s="72"/>
      <c r="O204" s="72"/>
      <c r="P204" s="72"/>
    </row>
    <row r="205" spans="1:16" ht="30" customHeight="1" x14ac:dyDescent="0.2">
      <c r="A205" s="134">
        <v>168</v>
      </c>
      <c r="B205" s="135" t="str">
        <f t="shared" ref="B205:B207" si="18">IF(E205=1,"Pogreška",IF(F205=1,"Provjera","O.K."))</f>
        <v>O.K.</v>
      </c>
      <c r="C205" s="120" t="s">
        <v>3210</v>
      </c>
      <c r="D205" s="145"/>
      <c r="E205" s="72">
        <f t="shared" si="15"/>
        <v>0</v>
      </c>
      <c r="F205" s="72">
        <f t="shared" si="16"/>
        <v>0</v>
      </c>
      <c r="G205" s="146">
        <f>IF(AND(I3=41,MAX('PR-RAS'!D8:E39,'PR-RAS'!D138:E138,'PR-RAS'!D141:E141,'PR-RAS'!D175:E175,'PR-RAS'!D349:E349,'PR-RAS'!D401:E401,'PR-RAS'!D422:E426,'PR-RAS'!D429:E429,'PR-RAS'!D439:E441,'PR-RAS'!D445:E445,'PR-RAS'!D446:E446,'PR-RAS'!D460:E462,'PR-RAS'!D465:E468,'PR-RAS'!D487:E489)&gt;0),1,0)</f>
        <v>0</v>
      </c>
      <c r="H205" s="146"/>
      <c r="I205" s="147"/>
      <c r="J205" s="148"/>
      <c r="K205" s="147"/>
      <c r="L205" s="147"/>
      <c r="M205" s="147"/>
      <c r="N205" s="146"/>
      <c r="O205" s="146"/>
      <c r="P205" s="146"/>
    </row>
    <row r="206" spans="1:16" ht="30" customHeight="1" x14ac:dyDescent="0.2">
      <c r="A206" s="134">
        <v>169</v>
      </c>
      <c r="B206" s="135" t="str">
        <f t="shared" si="18"/>
        <v>O.K.</v>
      </c>
      <c r="C206" s="120" t="s">
        <v>3211</v>
      </c>
      <c r="D206" s="145"/>
      <c r="E206" s="72">
        <f t="shared" si="15"/>
        <v>0</v>
      </c>
      <c r="F206" s="72">
        <f t="shared" si="16"/>
        <v>0</v>
      </c>
      <c r="G206" s="146">
        <f>IF(AND(I3=41,MAX('PR-RAS'!D518:E518,'PR-RAS'!D521:E524,'PR-RAS'!D527:E527,'PR-RAS'!D530:E534,'PR-RAS'!D537:E537,'PR-RAS'!D547:E549,'PR-RAS'!D553:E554,'PR-RAS'!D570:E570,'PR-RAS'!D573:E579,'PR-RAS'!D589:E589,'PR-RAS'!D592:E592,'PR-RAS'!D596:E598)&gt;0),1,0)</f>
        <v>0</v>
      </c>
      <c r="H206" s="146"/>
      <c r="I206" s="147"/>
      <c r="J206" s="148"/>
      <c r="K206" s="147"/>
      <c r="L206" s="147"/>
      <c r="M206" s="147"/>
      <c r="N206" s="146"/>
      <c r="O206" s="146"/>
      <c r="P206" s="146"/>
    </row>
    <row r="207" spans="1:16" ht="30" customHeight="1" x14ac:dyDescent="0.2">
      <c r="A207" s="134">
        <v>170</v>
      </c>
      <c r="B207" s="135" t="str">
        <f t="shared" si="18"/>
        <v>O.K.</v>
      </c>
      <c r="C207" s="120" t="s">
        <v>3212</v>
      </c>
      <c r="D207" s="145"/>
      <c r="E207" s="72">
        <f t="shared" si="15"/>
        <v>0</v>
      </c>
      <c r="F207" s="72">
        <f t="shared" si="16"/>
        <v>0</v>
      </c>
      <c r="G207" s="146">
        <f>IF(AND(I3=41,MAX('PR-RAS'!D626:E628,'PR-RAS'!D631:E631,'PR-RAS'!D634:E634,'PR-RAS'!D653:E653,'PR-RAS'!D655:E655,'PR-RAS'!D728:E728,'PR-RAS'!D730:E730,'PR-RAS'!D732:E732,'PR-RAS'!D734:E734)&gt;0),1,0)</f>
        <v>0</v>
      </c>
      <c r="H207" s="146"/>
      <c r="I207" s="147"/>
      <c r="J207" s="148"/>
      <c r="K207" s="147"/>
      <c r="L207" s="147"/>
      <c r="M207" s="147"/>
      <c r="N207" s="149"/>
      <c r="O207" s="146"/>
      <c r="P207" s="146"/>
    </row>
    <row r="208" spans="1:16" ht="30" customHeight="1" x14ac:dyDescent="0.2">
      <c r="A208" s="134">
        <v>171</v>
      </c>
      <c r="B208" s="135" t="str">
        <f t="shared" ref="B208:B274" si="19">IF(E208=1,"Pogreška",IF(F208=1,"Provjera","O.K."))</f>
        <v>O.K.</v>
      </c>
      <c r="C208" s="119" t="s">
        <v>3213</v>
      </c>
      <c r="D208" s="124"/>
      <c r="E208" s="72">
        <f t="shared" si="15"/>
        <v>0</v>
      </c>
      <c r="F208" s="72">
        <f t="shared" si="16"/>
        <v>0</v>
      </c>
      <c r="G208" s="72">
        <f>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x14ac:dyDescent="0.2">
      <c r="A209" s="134">
        <v>172</v>
      </c>
      <c r="B209" s="135" t="str">
        <f t="shared" si="19"/>
        <v>O.K.</v>
      </c>
      <c r="C209" s="119" t="s">
        <v>3214</v>
      </c>
      <c r="D209" s="124"/>
      <c r="E209" s="72">
        <f t="shared" si="15"/>
        <v>0</v>
      </c>
      <c r="F209" s="72">
        <f t="shared" si="16"/>
        <v>0</v>
      </c>
      <c r="G209" s="72">
        <f>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x14ac:dyDescent="0.2">
      <c r="A210" s="134">
        <v>173</v>
      </c>
      <c r="B210" s="135" t="str">
        <f t="shared" si="19"/>
        <v>O.K.</v>
      </c>
      <c r="C210" s="119" t="s">
        <v>3215</v>
      </c>
      <c r="D210" s="124"/>
      <c r="E210" s="72">
        <f t="shared" si="15"/>
        <v>0</v>
      </c>
      <c r="F210" s="72">
        <f t="shared" si="16"/>
        <v>0</v>
      </c>
      <c r="G210" s="72">
        <f>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x14ac:dyDescent="0.2">
      <c r="A211" s="134">
        <v>174</v>
      </c>
      <c r="B211" s="135" t="str">
        <f t="shared" si="19"/>
        <v>O.K.</v>
      </c>
      <c r="C211" s="119" t="s">
        <v>3216</v>
      </c>
      <c r="D211" s="124"/>
      <c r="E211" s="72">
        <f t="shared" si="15"/>
        <v>0</v>
      </c>
      <c r="F211" s="72">
        <f t="shared" si="16"/>
        <v>0</v>
      </c>
      <c r="G211" s="72">
        <f>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x14ac:dyDescent="0.2">
      <c r="A212" s="134">
        <v>175</v>
      </c>
      <c r="B212" s="135" t="str">
        <f t="shared" si="19"/>
        <v>O.K.</v>
      </c>
      <c r="C212" s="119" t="s">
        <v>3217</v>
      </c>
      <c r="D212" s="124"/>
      <c r="E212" s="72">
        <f t="shared" ref="E212:E272" si="20">MAX(G212:K212)</f>
        <v>0</v>
      </c>
      <c r="F212" s="72">
        <f t="shared" si="16"/>
        <v>0</v>
      </c>
      <c r="G212" s="72"/>
      <c r="H212" s="72"/>
      <c r="I212" s="72"/>
      <c r="J212" s="72"/>
      <c r="K212" s="72"/>
      <c r="L212" s="72">
        <f>IF(AND(I3=11,OR(AND('PR-RAS'!D653&lt;&gt;0,'PR-RAS'!D654&lt;&gt;0),AND('PR-RAS'!D655&lt;&gt;0,'PR-RAS'!D656&lt;&gt;0))),1,0)</f>
        <v>0</v>
      </c>
      <c r="M212" s="72">
        <f>IF(AND(I3=11,OR(AND('PR-RAS'!E653&lt;&gt;0,'PR-RAS'!E654&lt;&gt;0),AND('PR-RAS'!E655&lt;&gt;0,'PR-RAS'!E656&lt;&gt;0))),1,0)</f>
        <v>0</v>
      </c>
      <c r="N212" s="72"/>
      <c r="O212" s="72"/>
      <c r="P212" s="72"/>
    </row>
    <row r="213" spans="1:16" ht="30" customHeight="1" x14ac:dyDescent="0.2">
      <c r="A213" s="134">
        <v>176</v>
      </c>
      <c r="B213" s="135" t="str">
        <f t="shared" si="19"/>
        <v>Provjera</v>
      </c>
      <c r="C213" s="119" t="s">
        <v>3218</v>
      </c>
      <c r="D213" s="124"/>
      <c r="E213" s="72">
        <f t="shared" si="20"/>
        <v>0</v>
      </c>
      <c r="F213" s="72">
        <f t="shared" ref="F213:F274" si="21">MAX(L213:O213)</f>
        <v>1</v>
      </c>
      <c r="G213" s="72"/>
      <c r="H213" s="72"/>
      <c r="I213" s="72"/>
      <c r="J213" s="72"/>
      <c r="K213" s="72"/>
      <c r="L213" s="72">
        <f>IF(AND('PR-RAS'!D24&gt;0,'PR-RAS'!D658=0),1,0)</f>
        <v>1</v>
      </c>
      <c r="M213" s="72">
        <f>IF(AND('PR-RAS'!E24&gt;0,'PR-RAS'!E658=0),1,0)</f>
        <v>1</v>
      </c>
      <c r="N213" s="72"/>
      <c r="O213" s="72"/>
      <c r="P213" s="72"/>
    </row>
    <row r="214" spans="1:16" ht="30" customHeight="1" x14ac:dyDescent="0.2">
      <c r="A214" s="134">
        <v>177</v>
      </c>
      <c r="B214" s="135" t="str">
        <f t="shared" si="19"/>
        <v>O.K.</v>
      </c>
      <c r="C214" s="119" t="s">
        <v>3219</v>
      </c>
      <c r="D214" s="124"/>
      <c r="E214" s="72">
        <f t="shared" si="20"/>
        <v>0</v>
      </c>
      <c r="F214" s="72">
        <f t="shared" si="21"/>
        <v>0</v>
      </c>
      <c r="G214" s="72"/>
      <c r="H214" s="72"/>
      <c r="I214" s="72"/>
      <c r="J214" s="72"/>
      <c r="K214" s="72"/>
      <c r="L214" s="72">
        <f>IF(AND('PR-RAS'!D33&gt;0,SUM('PR-RAS'!D659:'PR-RAS'!D660)=0),1,0)</f>
        <v>0</v>
      </c>
      <c r="M214" s="72">
        <f>IF(AND('PR-RAS'!E33&gt;0,SUM('PR-RAS'!E659:'PR-RAS'!E660)=0),1,0)</f>
        <v>0</v>
      </c>
      <c r="N214" s="72"/>
      <c r="O214" s="72"/>
      <c r="P214" s="72"/>
    </row>
    <row r="215" spans="1:16" ht="30" customHeight="1" x14ac:dyDescent="0.2">
      <c r="A215" s="134">
        <v>178</v>
      </c>
      <c r="B215" s="135" t="str">
        <f t="shared" si="19"/>
        <v>O.K.</v>
      </c>
      <c r="C215" s="119" t="s">
        <v>3220</v>
      </c>
      <c r="D215" s="124"/>
      <c r="E215" s="72">
        <f t="shared" si="20"/>
        <v>0</v>
      </c>
      <c r="F215" s="72">
        <f t="shared" si="21"/>
        <v>0</v>
      </c>
      <c r="G215" s="72"/>
      <c r="H215" s="72"/>
      <c r="I215" s="72"/>
      <c r="J215" s="72"/>
      <c r="K215" s="72"/>
      <c r="L215" s="72">
        <f>IF(AND('PR-RAS'!D90&gt;0,'PR-RAS'!D702=0),1,0)</f>
        <v>0</v>
      </c>
      <c r="M215" s="72">
        <f>IF(AND('PR-RAS'!E90&gt;0,'PR-RAS'!E702=0),1,0)</f>
        <v>0</v>
      </c>
      <c r="N215" s="72"/>
      <c r="O215" s="72"/>
      <c r="P215" s="72"/>
    </row>
    <row r="216" spans="1:16" ht="43.5" customHeight="1" x14ac:dyDescent="0.2">
      <c r="A216" s="134">
        <v>179</v>
      </c>
      <c r="B216" s="135" t="str">
        <f t="shared" si="19"/>
        <v>Provjera</v>
      </c>
      <c r="C216" s="119" t="s">
        <v>3221</v>
      </c>
      <c r="D216" s="124"/>
      <c r="E216" s="72">
        <f t="shared" si="20"/>
        <v>0</v>
      </c>
      <c r="F216" s="72">
        <f t="shared" si="21"/>
        <v>1</v>
      </c>
      <c r="G216" s="72"/>
      <c r="H216" s="72"/>
      <c r="I216" s="72"/>
      <c r="J216" s="72"/>
      <c r="K216" s="72"/>
      <c r="L216" s="72">
        <f>IF(AND('PR-RAS'!D117&gt;0,SUM('PR-RAS'!D710:'PR-RAS'!D712)=0),1,0)</f>
        <v>0</v>
      </c>
      <c r="M216" s="72">
        <f>IF(AND('PR-RAS'!E117&gt;0,SUM('PR-RAS'!E710:'PR-RAS'!E712)=0),1,0)</f>
        <v>1</v>
      </c>
      <c r="N216" s="72"/>
      <c r="O216" s="72"/>
      <c r="P216" s="72"/>
    </row>
    <row r="217" spans="1:16" ht="30" customHeight="1" x14ac:dyDescent="0.2">
      <c r="A217" s="134">
        <v>180</v>
      </c>
      <c r="B217" s="135" t="str">
        <f t="shared" si="19"/>
        <v>Provjera</v>
      </c>
      <c r="C217" s="119" t="s">
        <v>3222</v>
      </c>
      <c r="D217" s="124"/>
      <c r="E217" s="72">
        <f t="shared" si="20"/>
        <v>0</v>
      </c>
      <c r="F217" s="72">
        <f t="shared" si="21"/>
        <v>1</v>
      </c>
      <c r="G217" s="72"/>
      <c r="H217" s="72"/>
      <c r="I217" s="72"/>
      <c r="J217" s="72"/>
      <c r="K217" s="72"/>
      <c r="L217" s="72">
        <f>IF(AND('PR-RAS'!D158&gt;0,SUM('PR-RAS'!D716:D717)=0),1,0)</f>
        <v>1</v>
      </c>
      <c r="M217" s="72">
        <f>IF(AND('PR-RAS'!E158&gt;0,SUM('PR-RAS'!E716:E717)=0),1,0)</f>
        <v>1</v>
      </c>
      <c r="N217" s="72"/>
      <c r="O217" s="72"/>
      <c r="P217" s="72"/>
    </row>
    <row r="218" spans="1:16" ht="30" customHeight="1" x14ac:dyDescent="0.2">
      <c r="A218" s="134">
        <v>181</v>
      </c>
      <c r="B218" s="135" t="str">
        <f t="shared" si="19"/>
        <v>Provjera</v>
      </c>
      <c r="C218" s="119" t="s">
        <v>3223</v>
      </c>
      <c r="D218" s="124"/>
      <c r="E218" s="72">
        <f t="shared" si="20"/>
        <v>0</v>
      </c>
      <c r="F218" s="72">
        <f t="shared" si="21"/>
        <v>1</v>
      </c>
      <c r="G218" s="72"/>
      <c r="H218" s="72"/>
      <c r="I218" s="72"/>
      <c r="J218" s="72"/>
      <c r="K218" s="72"/>
      <c r="L218" s="72">
        <f>IF(AND('PR-RAS'!D183&gt;0,'PR-RAS'!D720=0),1,0)</f>
        <v>1</v>
      </c>
      <c r="M218" s="72">
        <f>IF(AND('PR-RAS'!E183&gt;0,'PR-RAS'!E720=0),1,0)</f>
        <v>0</v>
      </c>
      <c r="N218" s="72"/>
      <c r="O218" s="72"/>
      <c r="P218" s="72"/>
    </row>
    <row r="219" spans="1:16" ht="32.25" customHeight="1" x14ac:dyDescent="0.2">
      <c r="A219" s="134">
        <v>182</v>
      </c>
      <c r="B219" s="135" t="str">
        <f t="shared" si="19"/>
        <v>O.K.</v>
      </c>
      <c r="C219" s="119" t="s">
        <v>3224</v>
      </c>
      <c r="D219" s="124"/>
      <c r="E219" s="72">
        <f t="shared" si="20"/>
        <v>0</v>
      </c>
      <c r="F219" s="72">
        <f t="shared" si="21"/>
        <v>0</v>
      </c>
      <c r="G219" s="72"/>
      <c r="H219" s="72"/>
      <c r="I219" s="72"/>
      <c r="J219" s="72"/>
      <c r="K219" s="72"/>
      <c r="L219" s="72">
        <f>IF(AND('PR-RAS'!D184&gt;0,SUM('PR-RAS'!D721:D723)=0),1,0)</f>
        <v>0</v>
      </c>
      <c r="M219" s="72">
        <f>IF(AND('PR-RAS'!E184&gt;0,SUM('PR-RAS'!E721:E723)=0),1,0)</f>
        <v>0</v>
      </c>
      <c r="N219" s="72"/>
      <c r="O219" s="72"/>
      <c r="P219" s="72"/>
    </row>
    <row r="220" spans="1:16" ht="30" customHeight="1" x14ac:dyDescent="0.2">
      <c r="A220" s="134">
        <v>183</v>
      </c>
      <c r="B220" s="135" t="str">
        <f t="shared" si="19"/>
        <v>Provjera</v>
      </c>
      <c r="C220" s="119" t="s">
        <v>3225</v>
      </c>
      <c r="D220" s="124"/>
      <c r="E220" s="72">
        <f t="shared" si="20"/>
        <v>0</v>
      </c>
      <c r="F220" s="72">
        <f t="shared" si="21"/>
        <v>1</v>
      </c>
      <c r="G220" s="72"/>
      <c r="H220" s="72"/>
      <c r="I220" s="72"/>
      <c r="J220" s="72"/>
      <c r="K220" s="72"/>
      <c r="L220" s="72">
        <f>IF(AND('PR-RAS'!D186&gt;0,'PR-RAS'!D724=0),1,0)</f>
        <v>1</v>
      </c>
      <c r="M220" s="72">
        <f>IF(AND('PR-RAS'!E186&gt;0,'PR-RAS'!E724=0),1,0)</f>
        <v>1</v>
      </c>
      <c r="N220" s="72"/>
      <c r="O220" s="72"/>
      <c r="P220" s="72"/>
    </row>
    <row r="221" spans="1:16" ht="30" customHeight="1" x14ac:dyDescent="0.2">
      <c r="A221" s="134">
        <v>184</v>
      </c>
      <c r="B221" s="135" t="str">
        <f t="shared" si="19"/>
        <v>O.K.</v>
      </c>
      <c r="C221" s="119" t="s">
        <v>3226</v>
      </c>
      <c r="D221" s="124"/>
      <c r="E221" s="72">
        <f t="shared" si="20"/>
        <v>0</v>
      </c>
      <c r="F221" s="72">
        <f t="shared" si="21"/>
        <v>0</v>
      </c>
      <c r="G221" s="72"/>
      <c r="H221" s="72"/>
      <c r="I221" s="72"/>
      <c r="J221" s="72"/>
      <c r="K221" s="72"/>
      <c r="L221" s="72">
        <f>IF(AND('PR-RAS'!D189&gt;0,'PR-RAS'!D725=0),1,0)</f>
        <v>0</v>
      </c>
      <c r="M221" s="72">
        <f>IF(AND('PR-RAS'!E189&gt;0,'PR-RAS'!E725=0),1,0)</f>
        <v>0</v>
      </c>
      <c r="N221" s="72"/>
      <c r="O221" s="72"/>
      <c r="P221" s="72"/>
    </row>
    <row r="222" spans="1:16" ht="30" customHeight="1" x14ac:dyDescent="0.2">
      <c r="A222" s="134">
        <v>185</v>
      </c>
      <c r="B222" s="135" t="str">
        <f t="shared" si="19"/>
        <v>O.K.</v>
      </c>
      <c r="C222" s="119" t="s">
        <v>3227</v>
      </c>
      <c r="D222" s="124"/>
      <c r="E222" s="72">
        <f t="shared" si="20"/>
        <v>0</v>
      </c>
      <c r="F222" s="72">
        <f t="shared" si="21"/>
        <v>0</v>
      </c>
      <c r="G222" s="72"/>
      <c r="H222" s="72"/>
      <c r="I222" s="72"/>
      <c r="J222" s="72"/>
      <c r="K222" s="72"/>
      <c r="L222" s="72">
        <f>IF(AND('PR-RAS'!D190&gt;0,'PR-RAS'!D726=0),1,0)</f>
        <v>0</v>
      </c>
      <c r="M222" s="72">
        <f>IF(AND('PR-RAS'!E190&gt;0,'PR-RAS'!E726=0),1,0)</f>
        <v>0</v>
      </c>
      <c r="N222" s="72"/>
      <c r="O222" s="72"/>
      <c r="P222" s="72"/>
    </row>
    <row r="223" spans="1:16" ht="43.5" customHeight="1" x14ac:dyDescent="0.2">
      <c r="A223" s="134">
        <v>186</v>
      </c>
      <c r="B223" s="135" t="str">
        <f t="shared" si="19"/>
        <v>O.K.</v>
      </c>
      <c r="C223" s="119" t="s">
        <v>3228</v>
      </c>
      <c r="D223" s="124"/>
      <c r="E223" s="72">
        <f t="shared" si="20"/>
        <v>0</v>
      </c>
      <c r="F223" s="72">
        <f t="shared" si="21"/>
        <v>0</v>
      </c>
      <c r="G223" s="72"/>
      <c r="H223" s="72"/>
      <c r="I223" s="72"/>
      <c r="J223" s="72"/>
      <c r="K223" s="72"/>
      <c r="L223" s="72">
        <f>IF(AND('PR-RAS'!D208&gt;0,SUM('PR-RAS'!D748:D750)=0),1,0)</f>
        <v>0</v>
      </c>
      <c r="M223" s="72">
        <f>IF(AND('PR-RAS'!E208&gt;0,SUM('PR-RAS'!E748:E750)=0),1,0)</f>
        <v>0</v>
      </c>
      <c r="N223" s="72"/>
      <c r="O223" s="72"/>
      <c r="P223" s="72"/>
    </row>
    <row r="224" spans="1:16" ht="30" customHeight="1" x14ac:dyDescent="0.2">
      <c r="A224" s="134">
        <v>187</v>
      </c>
      <c r="B224" s="135" t="str">
        <f t="shared" si="19"/>
        <v>O.K.</v>
      </c>
      <c r="C224" s="119" t="s">
        <v>3229</v>
      </c>
      <c r="D224" s="124"/>
      <c r="E224" s="72">
        <f t="shared" si="20"/>
        <v>0</v>
      </c>
      <c r="F224" s="72">
        <f t="shared" si="21"/>
        <v>0</v>
      </c>
      <c r="G224" s="72"/>
      <c r="H224" s="72"/>
      <c r="I224" s="72"/>
      <c r="J224" s="72"/>
      <c r="K224" s="72"/>
      <c r="L224" s="72">
        <f>IF(AND('PR-RAS'!D214&gt;0,'PR-RAS'!D758=0),1,0)</f>
        <v>0</v>
      </c>
      <c r="M224" s="72">
        <f>IF(AND('PR-RAS'!E214&gt;0,'PR-RAS'!E758=0),1,0)</f>
        <v>0</v>
      </c>
      <c r="N224" s="72"/>
      <c r="O224" s="72"/>
      <c r="P224" s="72"/>
    </row>
    <row r="225" spans="1:16" ht="30" customHeight="1" x14ac:dyDescent="0.2">
      <c r="A225" s="134">
        <v>189</v>
      </c>
      <c r="B225" s="135" t="str">
        <f t="shared" si="19"/>
        <v>Provjera</v>
      </c>
      <c r="C225" s="119" t="s">
        <v>3230</v>
      </c>
      <c r="D225" s="124"/>
      <c r="E225" s="72">
        <f t="shared" si="20"/>
        <v>0</v>
      </c>
      <c r="F225" s="72">
        <f t="shared" si="21"/>
        <v>1</v>
      </c>
      <c r="G225" s="72"/>
      <c r="H225" s="72"/>
      <c r="I225" s="72"/>
      <c r="J225" s="72"/>
      <c r="K225" s="72"/>
      <c r="L225" s="72">
        <f>IF(AND('PR-RAS'!D265&gt;0,'PR-RAS'!D829=0),1,0)</f>
        <v>1</v>
      </c>
      <c r="M225" s="72">
        <f>IF(AND('PR-RAS'!E265&gt;0,'PR-RAS'!E829=0),1,0)</f>
        <v>0</v>
      </c>
      <c r="N225" s="72"/>
      <c r="O225" s="72"/>
      <c r="P225" s="72"/>
    </row>
    <row r="226" spans="1:16" ht="33" customHeight="1" x14ac:dyDescent="0.2">
      <c r="A226" s="134">
        <v>190</v>
      </c>
      <c r="B226" s="135" t="str">
        <f t="shared" si="19"/>
        <v>O.K.</v>
      </c>
      <c r="C226" s="120" t="s">
        <v>3231</v>
      </c>
      <c r="D226" s="124"/>
      <c r="E226" s="72">
        <f t="shared" si="20"/>
        <v>0</v>
      </c>
      <c r="F226" s="72">
        <f t="shared" si="21"/>
        <v>0</v>
      </c>
      <c r="G226" s="72"/>
      <c r="H226" s="72"/>
      <c r="I226" s="72"/>
      <c r="J226" s="72"/>
      <c r="K226" s="72"/>
      <c r="L226" s="72">
        <f>IF(AND('PR-RAS'!D428&gt;0,SUM('PR-RAS'!D846:D846)=0),1,0)</f>
        <v>0</v>
      </c>
      <c r="M226" s="72">
        <f>IF(AND('PR-RAS'!E428&gt;0,SUM('PR-RAS'!E846:E846)=0),1,0)</f>
        <v>0</v>
      </c>
      <c r="N226" s="72"/>
      <c r="O226" s="72"/>
      <c r="P226" s="72"/>
    </row>
    <row r="227" spans="1:16" ht="30" customHeight="1" x14ac:dyDescent="0.2">
      <c r="A227" s="134">
        <v>191</v>
      </c>
      <c r="B227" s="135" t="str">
        <f t="shared" si="19"/>
        <v>O.K.</v>
      </c>
      <c r="C227" s="120" t="s">
        <v>3232</v>
      </c>
      <c r="D227" s="124"/>
      <c r="E227" s="72">
        <f t="shared" si="20"/>
        <v>0</v>
      </c>
      <c r="F227" s="72">
        <f t="shared" si="21"/>
        <v>0</v>
      </c>
      <c r="G227" s="72"/>
      <c r="H227" s="72"/>
      <c r="I227" s="72"/>
      <c r="J227" s="72"/>
      <c r="K227" s="72"/>
      <c r="L227" s="72">
        <f>IF(AND('PR-RAS'!D431&gt;0,SUM('PR-RAS'!D847:D847)=0),1,0)</f>
        <v>0</v>
      </c>
      <c r="M227" s="72">
        <f>IF(AND('PR-RAS'!E431&gt;0,SUM('PR-RAS'!E847:E847)=0),1,0)</f>
        <v>0</v>
      </c>
      <c r="N227" s="72"/>
      <c r="O227" s="72"/>
      <c r="P227" s="72"/>
    </row>
    <row r="228" spans="1:16" ht="30" customHeight="1" x14ac:dyDescent="0.2">
      <c r="A228" s="134">
        <v>192</v>
      </c>
      <c r="B228" s="135" t="str">
        <f t="shared" si="19"/>
        <v>O.K.</v>
      </c>
      <c r="C228" s="120" t="s">
        <v>3233</v>
      </c>
      <c r="D228" s="124"/>
      <c r="E228" s="72">
        <f t="shared" si="20"/>
        <v>0</v>
      </c>
      <c r="F228" s="72">
        <f t="shared" si="21"/>
        <v>0</v>
      </c>
      <c r="G228" s="72"/>
      <c r="H228" s="72"/>
      <c r="I228" s="72"/>
      <c r="J228" s="72"/>
      <c r="K228" s="72"/>
      <c r="L228" s="72">
        <f>IF(AND('PR-RAS'!D432&gt;0,SUM('PR-RAS'!D848:D848)=0),1,0)</f>
        <v>0</v>
      </c>
      <c r="M228" s="72">
        <f>IF(AND('PR-RAS'!E432&gt;0,SUM('PR-RAS'!E848:E848)=0),1,0)</f>
        <v>0</v>
      </c>
      <c r="N228" s="72"/>
      <c r="O228" s="72"/>
      <c r="P228" s="72"/>
    </row>
    <row r="229" spans="1:16" ht="30" customHeight="1" x14ac:dyDescent="0.2">
      <c r="A229" s="134">
        <v>193</v>
      </c>
      <c r="B229" s="135" t="str">
        <f t="shared" si="19"/>
        <v>O.K.</v>
      </c>
      <c r="C229" s="120" t="s">
        <v>3234</v>
      </c>
      <c r="D229" s="124"/>
      <c r="E229" s="72">
        <f t="shared" si="20"/>
        <v>0</v>
      </c>
      <c r="F229" s="72">
        <f t="shared" si="21"/>
        <v>0</v>
      </c>
      <c r="G229" s="72"/>
      <c r="H229" s="72"/>
      <c r="I229" s="72"/>
      <c r="J229" s="72"/>
      <c r="K229" s="72"/>
      <c r="L229" s="72">
        <f>IF(AND('PR-RAS'!D433&gt;0,SUM('PR-RAS'!D849:D849)=0),1,0)</f>
        <v>0</v>
      </c>
      <c r="M229" s="72">
        <f>IF(AND('PR-RAS'!E433&gt;0,SUM('PR-RAS'!E849:E849)=0),1,0)</f>
        <v>0</v>
      </c>
      <c r="N229" s="72"/>
      <c r="O229" s="72"/>
      <c r="P229" s="72"/>
    </row>
    <row r="230" spans="1:16" ht="30" customHeight="1" x14ac:dyDescent="0.2">
      <c r="A230" s="134">
        <v>194</v>
      </c>
      <c r="B230" s="135" t="str">
        <f t="shared" si="19"/>
        <v>O.K.</v>
      </c>
      <c r="C230" s="120" t="s">
        <v>3235</v>
      </c>
      <c r="D230" s="124"/>
      <c r="E230" s="72">
        <f t="shared" si="20"/>
        <v>0</v>
      </c>
      <c r="F230" s="72">
        <f t="shared" si="21"/>
        <v>0</v>
      </c>
      <c r="G230" s="72"/>
      <c r="H230" s="72"/>
      <c r="I230" s="72"/>
      <c r="J230" s="72"/>
      <c r="K230" s="72"/>
      <c r="L230" s="72">
        <f>IF(AND('PR-RAS'!D436&gt;0,SUM('PR-RAS'!D852:D852)=0),1,0)</f>
        <v>0</v>
      </c>
      <c r="M230" s="72">
        <f>IF(AND('PR-RAS'!E436&gt;0,SUM('PR-RAS'!E852:E852)=0),1,0)</f>
        <v>0</v>
      </c>
      <c r="N230" s="72"/>
      <c r="O230" s="72"/>
      <c r="P230" s="72"/>
    </row>
    <row r="231" spans="1:16" ht="30" customHeight="1" x14ac:dyDescent="0.2">
      <c r="A231" s="134">
        <v>195</v>
      </c>
      <c r="B231" s="135" t="str">
        <f t="shared" si="19"/>
        <v>O.K.</v>
      </c>
      <c r="C231" s="120" t="s">
        <v>3236</v>
      </c>
      <c r="D231" s="124"/>
      <c r="E231" s="72">
        <f t="shared" si="20"/>
        <v>0</v>
      </c>
      <c r="F231" s="72">
        <f t="shared" si="21"/>
        <v>0</v>
      </c>
      <c r="G231" s="72"/>
      <c r="H231" s="72"/>
      <c r="I231" s="72"/>
      <c r="J231" s="72"/>
      <c r="K231" s="72"/>
      <c r="L231" s="72">
        <f>IF(AND('PR-RAS'!D437&gt;0,SUM('PR-RAS'!D853:D853)=0),1,0)</f>
        <v>0</v>
      </c>
      <c r="M231" s="72">
        <f>IF(AND('PR-RAS'!E437&gt;0,SUM('PR-RAS'!E853:E853)=0),1,0)</f>
        <v>0</v>
      </c>
      <c r="N231" s="72"/>
      <c r="O231" s="72"/>
      <c r="P231" s="72"/>
    </row>
    <row r="232" spans="1:16" ht="30" customHeight="1" x14ac:dyDescent="0.2">
      <c r="A232" s="134">
        <v>196</v>
      </c>
      <c r="B232" s="135" t="str">
        <f t="shared" si="19"/>
        <v>O.K.</v>
      </c>
      <c r="C232" s="120" t="s">
        <v>3237</v>
      </c>
      <c r="D232" s="124"/>
      <c r="E232" s="72">
        <f t="shared" si="20"/>
        <v>0</v>
      </c>
      <c r="F232" s="72">
        <f t="shared" si="21"/>
        <v>0</v>
      </c>
      <c r="G232" s="72"/>
      <c r="H232" s="72"/>
      <c r="I232" s="72"/>
      <c r="J232" s="72"/>
      <c r="K232" s="72"/>
      <c r="L232" s="72">
        <f>IF(AND('PR-RAS'!D438&gt;0,SUM('PR-RAS'!D854:D854)=0),1,0)</f>
        <v>0</v>
      </c>
      <c r="M232" s="72">
        <f>IF(AND('PR-RAS'!E438&gt;0,SUM('PR-RAS'!E854:E854)=0),1,0)</f>
        <v>0</v>
      </c>
      <c r="N232" s="72"/>
      <c r="O232" s="72"/>
      <c r="P232" s="72"/>
    </row>
    <row r="233" spans="1:16" ht="30" customHeight="1" x14ac:dyDescent="0.2">
      <c r="A233" s="134">
        <v>197</v>
      </c>
      <c r="B233" s="135" t="str">
        <f t="shared" si="19"/>
        <v>O.K.</v>
      </c>
      <c r="C233" s="119" t="s">
        <v>3238</v>
      </c>
      <c r="D233" s="124"/>
      <c r="E233" s="72">
        <f t="shared" si="20"/>
        <v>0</v>
      </c>
      <c r="F233" s="72">
        <f t="shared" si="21"/>
        <v>0</v>
      </c>
      <c r="G233" s="72"/>
      <c r="H233" s="72"/>
      <c r="I233" s="72"/>
      <c r="J233" s="72"/>
      <c r="K233" s="72"/>
      <c r="L233" s="72">
        <f>IF(AND('PR-RAS'!D470&gt;0,'PR-RAS'!D873=0),1,0)</f>
        <v>0</v>
      </c>
      <c r="M233" s="72">
        <f>IF(AND('PR-RAS'!E470&gt;0,'PR-RAS'!E873=0),1,0)</f>
        <v>0</v>
      </c>
      <c r="N233" s="72"/>
      <c r="O233" s="72"/>
      <c r="P233" s="72"/>
    </row>
    <row r="234" spans="1:16" ht="30" customHeight="1" x14ac:dyDescent="0.2">
      <c r="A234" s="134">
        <v>198</v>
      </c>
      <c r="B234" s="135" t="str">
        <f t="shared" si="19"/>
        <v>O.K.</v>
      </c>
      <c r="C234" s="119" t="s">
        <v>3239</v>
      </c>
      <c r="D234" s="124"/>
      <c r="E234" s="72">
        <f t="shared" si="20"/>
        <v>0</v>
      </c>
      <c r="F234" s="72">
        <f t="shared" si="21"/>
        <v>0</v>
      </c>
      <c r="G234" s="72"/>
      <c r="H234" s="72"/>
      <c r="I234" s="72"/>
      <c r="J234" s="72"/>
      <c r="K234" s="72"/>
      <c r="L234" s="72">
        <f>IF(AND('PR-RAS'!D486&gt;0,'PR-RAS'!D874=0),1,0)</f>
        <v>0</v>
      </c>
      <c r="M234" s="72">
        <f>IF(AND('PR-RAS'!E486&gt;0,'PR-RAS'!E874=0),1,0)</f>
        <v>0</v>
      </c>
      <c r="N234" s="72"/>
      <c r="O234" s="72"/>
      <c r="P234" s="72"/>
    </row>
    <row r="235" spans="1:16" ht="30" customHeight="1" x14ac:dyDescent="0.2">
      <c r="A235" s="134">
        <v>199</v>
      </c>
      <c r="B235" s="135" t="str">
        <f t="shared" si="19"/>
        <v>O.K.</v>
      </c>
      <c r="C235" s="119" t="s">
        <v>3240</v>
      </c>
      <c r="D235" s="124"/>
      <c r="E235" s="72">
        <f t="shared" si="20"/>
        <v>0</v>
      </c>
      <c r="F235" s="72">
        <f t="shared" si="21"/>
        <v>0</v>
      </c>
      <c r="G235" s="72"/>
      <c r="H235" s="72"/>
      <c r="I235" s="72"/>
      <c r="J235" s="72"/>
      <c r="K235" s="72"/>
      <c r="L235" s="72">
        <f>IF(AND('PR-RAS'!D487&gt;0,'PR-RAS'!D875=0),1,0)</f>
        <v>0</v>
      </c>
      <c r="M235" s="72">
        <f>IF(AND('PR-RAS'!E487&gt;0,'PR-RAS'!E875=0),1,0)</f>
        <v>0</v>
      </c>
      <c r="N235" s="72"/>
      <c r="O235" s="72"/>
      <c r="P235" s="72"/>
    </row>
    <row r="236" spans="1:16" ht="30" customHeight="1" x14ac:dyDescent="0.2">
      <c r="A236" s="134">
        <v>200</v>
      </c>
      <c r="B236" s="135" t="str">
        <f t="shared" si="19"/>
        <v>O.K.</v>
      </c>
      <c r="C236" s="119" t="s">
        <v>3241</v>
      </c>
      <c r="D236" s="124"/>
      <c r="E236" s="72">
        <f t="shared" si="20"/>
        <v>0</v>
      </c>
      <c r="F236" s="72">
        <f t="shared" si="21"/>
        <v>0</v>
      </c>
      <c r="G236" s="72"/>
      <c r="H236" s="72"/>
      <c r="I236" s="72"/>
      <c r="J236" s="72"/>
      <c r="K236" s="72"/>
      <c r="L236" s="72">
        <f>IF(AND('PR-RAS'!D488&gt;0,'PR-RAS'!D876=0),1,0)</f>
        <v>0</v>
      </c>
      <c r="M236" s="72">
        <f>IF(AND('PR-RAS'!E488&gt;0,'PR-RAS'!E876=0),1,0)</f>
        <v>0</v>
      </c>
      <c r="N236" s="72"/>
      <c r="O236" s="72"/>
      <c r="P236" s="72"/>
    </row>
    <row r="237" spans="1:16" ht="30" customHeight="1" x14ac:dyDescent="0.2">
      <c r="A237" s="134">
        <v>201</v>
      </c>
      <c r="B237" s="135" t="str">
        <f t="shared" si="19"/>
        <v>O.K.</v>
      </c>
      <c r="C237" s="119" t="s">
        <v>3242</v>
      </c>
      <c r="D237" s="124"/>
      <c r="E237" s="72">
        <f t="shared" si="20"/>
        <v>0</v>
      </c>
      <c r="F237" s="72">
        <f t="shared" si="21"/>
        <v>0</v>
      </c>
      <c r="G237" s="72"/>
      <c r="H237" s="72"/>
      <c r="I237" s="72"/>
      <c r="J237" s="72"/>
      <c r="K237" s="72"/>
      <c r="L237" s="72">
        <f>IF(AND('PR-RAS'!D489&gt;0,'PR-RAS'!D877=0),1,0)</f>
        <v>0</v>
      </c>
      <c r="M237" s="72">
        <f>IF(AND('PR-RAS'!E489&gt;0,'PR-RAS'!E877=0),1,0)</f>
        <v>0</v>
      </c>
      <c r="N237" s="72"/>
      <c r="O237" s="72"/>
      <c r="P237" s="72"/>
    </row>
    <row r="238" spans="1:16" ht="30" customHeight="1" x14ac:dyDescent="0.2">
      <c r="A238" s="134">
        <v>202</v>
      </c>
      <c r="B238" s="135" t="str">
        <f t="shared" si="19"/>
        <v>O.K.</v>
      </c>
      <c r="C238" s="119" t="s">
        <v>3243</v>
      </c>
      <c r="D238" s="124"/>
      <c r="E238" s="72">
        <f t="shared" si="20"/>
        <v>0</v>
      </c>
      <c r="F238" s="72">
        <f t="shared" si="21"/>
        <v>0</v>
      </c>
      <c r="G238" s="72"/>
      <c r="H238" s="72"/>
      <c r="I238" s="72"/>
      <c r="J238" s="72"/>
      <c r="K238" s="72"/>
      <c r="L238" s="72">
        <f>IF(AND('PR-RAS'!D492&gt;0,'PR-RAS'!D881=0),1,0)</f>
        <v>0</v>
      </c>
      <c r="M238" s="72">
        <f>IF(AND('PR-RAS'!E492&gt;0,'PR-RAS'!E881=0),1,0)</f>
        <v>0</v>
      </c>
      <c r="N238" s="72"/>
      <c r="O238" s="72"/>
      <c r="P238" s="72"/>
    </row>
    <row r="239" spans="1:16" ht="30" customHeight="1" x14ac:dyDescent="0.2">
      <c r="A239" s="134">
        <v>203</v>
      </c>
      <c r="B239" s="135" t="str">
        <f t="shared" si="19"/>
        <v>O.K.</v>
      </c>
      <c r="C239" s="119" t="s">
        <v>3244</v>
      </c>
      <c r="D239" s="124"/>
      <c r="E239" s="72">
        <f t="shared" si="20"/>
        <v>0</v>
      </c>
      <c r="F239" s="72">
        <f t="shared" si="21"/>
        <v>0</v>
      </c>
      <c r="G239" s="72"/>
      <c r="H239" s="72"/>
      <c r="I239" s="72"/>
      <c r="J239" s="72"/>
      <c r="K239" s="72"/>
      <c r="L239" s="72">
        <f>IF(AND('PR-RAS'!D493&gt;0,SUM('PR-RAS'!D882:D883)=0),1,0)</f>
        <v>0</v>
      </c>
      <c r="M239" s="72">
        <f>IF(AND('PR-RAS'!E493&gt;0,SUM('PR-RAS'!E882:E883)=0),1,0)</f>
        <v>0</v>
      </c>
      <c r="N239" s="72"/>
      <c r="O239" s="72"/>
      <c r="P239" s="72"/>
    </row>
    <row r="240" spans="1:16" ht="30" customHeight="1" x14ac:dyDescent="0.2">
      <c r="A240" s="134">
        <v>204</v>
      </c>
      <c r="B240" s="135" t="str">
        <f t="shared" si="19"/>
        <v>O.K.</v>
      </c>
      <c r="C240" s="119" t="s">
        <v>3245</v>
      </c>
      <c r="D240" s="124"/>
      <c r="E240" s="72">
        <f t="shared" si="20"/>
        <v>0</v>
      </c>
      <c r="F240" s="72">
        <f t="shared" si="21"/>
        <v>0</v>
      </c>
      <c r="G240" s="72"/>
      <c r="H240" s="72"/>
      <c r="I240" s="72"/>
      <c r="J240" s="72"/>
      <c r="K240" s="72"/>
      <c r="L240" s="72">
        <f>IF(AND('PR-RAS'!D494&gt;0,'PR-RAS'!D884=0),1,0)</f>
        <v>0</v>
      </c>
      <c r="M240" s="72">
        <f>IF(AND('PR-RAS'!E494&gt;0,'PR-RAS'!E884=0),1,0)</f>
        <v>0</v>
      </c>
      <c r="N240" s="72"/>
      <c r="O240" s="72"/>
      <c r="P240" s="72"/>
    </row>
    <row r="241" spans="1:16" ht="30" customHeight="1" x14ac:dyDescent="0.2">
      <c r="A241" s="134">
        <v>205</v>
      </c>
      <c r="B241" s="135" t="str">
        <f t="shared" si="19"/>
        <v>O.K.</v>
      </c>
      <c r="C241" s="119" t="s">
        <v>3246</v>
      </c>
      <c r="D241" s="124"/>
      <c r="E241" s="72">
        <f t="shared" si="20"/>
        <v>0</v>
      </c>
      <c r="F241" s="72">
        <f t="shared" si="21"/>
        <v>0</v>
      </c>
      <c r="G241" s="72"/>
      <c r="H241" s="72"/>
      <c r="I241" s="72"/>
      <c r="J241" s="72"/>
      <c r="K241" s="72"/>
      <c r="L241" s="72">
        <f>IF(AND('PR-RAS'!D497&gt;0,'PR-RAS'!D888=0),1,0)</f>
        <v>0</v>
      </c>
      <c r="M241" s="72">
        <f>IF(AND('PR-RAS'!E497&gt;0,'PR-RAS'!E888=0),1,0)</f>
        <v>0</v>
      </c>
      <c r="N241" s="72"/>
      <c r="O241" s="72"/>
      <c r="P241" s="72"/>
    </row>
    <row r="242" spans="1:16" ht="30" customHeight="1" x14ac:dyDescent="0.2">
      <c r="A242" s="134">
        <v>206</v>
      </c>
      <c r="B242" s="135" t="str">
        <f t="shared" si="19"/>
        <v>O.K.</v>
      </c>
      <c r="C242" s="119" t="s">
        <v>3247</v>
      </c>
      <c r="D242" s="124"/>
      <c r="E242" s="72">
        <f t="shared" si="20"/>
        <v>0</v>
      </c>
      <c r="F242" s="72">
        <f t="shared" si="21"/>
        <v>0</v>
      </c>
      <c r="G242" s="72"/>
      <c r="H242" s="72"/>
      <c r="I242" s="72"/>
      <c r="J242" s="72"/>
      <c r="K242" s="72"/>
      <c r="L242" s="72">
        <f>IF(AND('PR-RAS'!D498&gt;0,SUM('PR-RAS'!D889:D890)=0),1,0)</f>
        <v>0</v>
      </c>
      <c r="M242" s="72">
        <f>IF(AND('PR-RAS'!E498&gt;0,SUM('PR-RAS'!E889:E890)=0),1,0)</f>
        <v>0</v>
      </c>
      <c r="N242" s="72"/>
      <c r="O242" s="72"/>
      <c r="P242" s="72"/>
    </row>
    <row r="243" spans="1:16" ht="30" customHeight="1" x14ac:dyDescent="0.2">
      <c r="A243" s="134">
        <v>207</v>
      </c>
      <c r="B243" s="135" t="str">
        <f t="shared" si="19"/>
        <v>O.K.</v>
      </c>
      <c r="C243" s="119" t="s">
        <v>3248</v>
      </c>
      <c r="D243" s="124"/>
      <c r="E243" s="72">
        <f t="shared" si="20"/>
        <v>0</v>
      </c>
      <c r="F243" s="72">
        <f t="shared" si="21"/>
        <v>0</v>
      </c>
      <c r="G243" s="72"/>
      <c r="H243" s="72"/>
      <c r="I243" s="72"/>
      <c r="J243" s="72"/>
      <c r="K243" s="72"/>
      <c r="L243" s="72">
        <f>IF(AND('PR-RAS'!D500&gt;0,'PR-RAS'!D894=0),1,0)</f>
        <v>0</v>
      </c>
      <c r="M243" s="72">
        <f>IF(AND('PR-RAS'!E500&gt;0,'PR-RAS'!E894=0),1,0)</f>
        <v>0</v>
      </c>
      <c r="N243" s="72"/>
      <c r="O243" s="72"/>
      <c r="P243" s="72"/>
    </row>
    <row r="244" spans="1:16" ht="30" customHeight="1" x14ac:dyDescent="0.2">
      <c r="A244" s="134">
        <v>208</v>
      </c>
      <c r="B244" s="135" t="str">
        <f t="shared" si="19"/>
        <v>O.K.</v>
      </c>
      <c r="C244" s="119" t="s">
        <v>3249</v>
      </c>
      <c r="D244" s="124"/>
      <c r="E244" s="72">
        <f t="shared" si="20"/>
        <v>0</v>
      </c>
      <c r="F244" s="72">
        <f t="shared" si="21"/>
        <v>0</v>
      </c>
      <c r="G244" s="72"/>
      <c r="H244" s="72"/>
      <c r="I244" s="72"/>
      <c r="J244" s="72"/>
      <c r="K244" s="72"/>
      <c r="L244" s="72">
        <f>IF(AND('PR-RAS'!D501&gt;0,SUM('PR-RAS'!D895:D896)=0),1,0)</f>
        <v>0</v>
      </c>
      <c r="M244" s="72">
        <f>IF(AND('PR-RAS'!E501&gt;0,SUM('PR-RAS'!E895:E896)=0),1,0)</f>
        <v>0</v>
      </c>
      <c r="N244" s="72"/>
      <c r="O244" s="72"/>
      <c r="P244" s="72"/>
    </row>
    <row r="245" spans="1:16" ht="30" customHeight="1" x14ac:dyDescent="0.2">
      <c r="A245" s="134">
        <v>209</v>
      </c>
      <c r="B245" s="135" t="str">
        <f t="shared" si="19"/>
        <v>O.K.</v>
      </c>
      <c r="C245" s="119" t="s">
        <v>3250</v>
      </c>
      <c r="D245" s="124"/>
      <c r="E245" s="72">
        <f t="shared" si="20"/>
        <v>0</v>
      </c>
      <c r="F245" s="72">
        <f t="shared" si="21"/>
        <v>0</v>
      </c>
      <c r="G245" s="72"/>
      <c r="H245" s="72"/>
      <c r="I245" s="72"/>
      <c r="J245" s="72"/>
      <c r="K245" s="72"/>
      <c r="L245" s="72">
        <f>IF(AND('PR-RAS'!D503&gt;0,'PR-RAS'!D897=0),1,0)</f>
        <v>0</v>
      </c>
      <c r="M245" s="72">
        <f>IF(AND('PR-RAS'!E503&gt;0,'PR-RAS'!E897=0),1,0)</f>
        <v>0</v>
      </c>
      <c r="N245" s="72"/>
      <c r="O245" s="72"/>
      <c r="P245" s="72"/>
    </row>
    <row r="246" spans="1:16" ht="30" customHeight="1" x14ac:dyDescent="0.2">
      <c r="A246" s="134">
        <v>210</v>
      </c>
      <c r="B246" s="135" t="str">
        <f t="shared" si="19"/>
        <v>O.K.</v>
      </c>
      <c r="C246" s="119" t="s">
        <v>3251</v>
      </c>
      <c r="D246" s="124"/>
      <c r="E246" s="72">
        <f t="shared" si="20"/>
        <v>0</v>
      </c>
      <c r="F246" s="72">
        <f t="shared" si="21"/>
        <v>0</v>
      </c>
      <c r="G246" s="72"/>
      <c r="H246" s="72"/>
      <c r="I246" s="72"/>
      <c r="J246" s="72"/>
      <c r="K246" s="72"/>
      <c r="L246" s="72">
        <f>IF(AND('PR-RAS'!D504&gt;0,'PR-RAS'!D898=0),1,0)</f>
        <v>0</v>
      </c>
      <c r="M246" s="72">
        <f>IF(AND('PR-RAS'!E504&gt;0,'PR-RAS'!E898=0),1,0)</f>
        <v>0</v>
      </c>
      <c r="N246" s="72"/>
      <c r="O246" s="72"/>
      <c r="P246" s="72"/>
    </row>
    <row r="247" spans="1:16" ht="30" customHeight="1" x14ac:dyDescent="0.2">
      <c r="A247" s="134">
        <v>211</v>
      </c>
      <c r="B247" s="135" t="str">
        <f t="shared" si="19"/>
        <v>O.K.</v>
      </c>
      <c r="C247" s="119" t="s">
        <v>3252</v>
      </c>
      <c r="D247" s="124"/>
      <c r="E247" s="72">
        <f t="shared" si="20"/>
        <v>0</v>
      </c>
      <c r="F247" s="72">
        <f t="shared" si="21"/>
        <v>0</v>
      </c>
      <c r="G247" s="72"/>
      <c r="H247" s="72"/>
      <c r="I247" s="72"/>
      <c r="J247" s="72"/>
      <c r="K247" s="72"/>
      <c r="L247" s="72">
        <f>IF(AND('PR-RAS'!D505&gt;0,'PR-RAS'!D899=0),1,0)</f>
        <v>0</v>
      </c>
      <c r="M247" s="72">
        <f>IF(AND('PR-RAS'!E505&gt;0,'PR-RAS'!E899=0),1,0)</f>
        <v>0</v>
      </c>
      <c r="N247" s="72"/>
      <c r="O247" s="72"/>
      <c r="P247" s="72"/>
    </row>
    <row r="248" spans="1:16" ht="30" customHeight="1" x14ac:dyDescent="0.2">
      <c r="A248" s="134">
        <v>212</v>
      </c>
      <c r="B248" s="135" t="str">
        <f t="shared" si="19"/>
        <v>O.K.</v>
      </c>
      <c r="C248" s="119" t="s">
        <v>3253</v>
      </c>
      <c r="D248" s="124"/>
      <c r="E248" s="72">
        <f t="shared" si="20"/>
        <v>0</v>
      </c>
      <c r="F248" s="72">
        <f t="shared" si="21"/>
        <v>0</v>
      </c>
      <c r="G248" s="72"/>
      <c r="H248" s="72"/>
      <c r="I248" s="72"/>
      <c r="J248" s="72"/>
      <c r="K248" s="72"/>
      <c r="L248" s="72">
        <f>IF(AND('PR-RAS'!D526&gt;0,'PR-RAS'!D914=0),1,0)</f>
        <v>0</v>
      </c>
      <c r="M248" s="72">
        <f>IF(AND('PR-RAS'!E526&gt;0,'PR-RAS'!E914=0),1,0)</f>
        <v>0</v>
      </c>
      <c r="N248" s="72"/>
      <c r="O248" s="72"/>
      <c r="P248" s="72"/>
    </row>
    <row r="249" spans="1:16" ht="30" customHeight="1" x14ac:dyDescent="0.2">
      <c r="A249" s="134">
        <v>213</v>
      </c>
      <c r="B249" s="135" t="str">
        <f t="shared" si="19"/>
        <v>O.K.</v>
      </c>
      <c r="C249" s="120" t="s">
        <v>3254</v>
      </c>
      <c r="D249" s="124"/>
      <c r="E249" s="72">
        <f t="shared" si="20"/>
        <v>0</v>
      </c>
      <c r="F249" s="72">
        <f t="shared" si="21"/>
        <v>0</v>
      </c>
      <c r="G249" s="72"/>
      <c r="H249" s="72"/>
      <c r="I249" s="72"/>
      <c r="J249" s="72"/>
      <c r="K249" s="72"/>
      <c r="L249" s="72">
        <f>IF(AND('PR-RAS'!D536&gt;0,SUM('PR-RAS'!D915:D915)=0),1,0)</f>
        <v>0</v>
      </c>
      <c r="M249" s="72">
        <f>IF(AND('PR-RAS'!E536&gt;0,SUM('PR-RAS'!E915:E915)=0),1,0)</f>
        <v>0</v>
      </c>
      <c r="N249" s="72"/>
      <c r="O249" s="72"/>
      <c r="P249" s="72"/>
    </row>
    <row r="250" spans="1:16" ht="30" customHeight="1" x14ac:dyDescent="0.2">
      <c r="A250" s="134">
        <v>214</v>
      </c>
      <c r="B250" s="135" t="str">
        <f t="shared" si="19"/>
        <v>O.K.</v>
      </c>
      <c r="C250" s="120" t="s">
        <v>3255</v>
      </c>
      <c r="D250" s="124"/>
      <c r="E250" s="72">
        <f t="shared" si="20"/>
        <v>0</v>
      </c>
      <c r="F250" s="72">
        <f t="shared" si="21"/>
        <v>0</v>
      </c>
      <c r="G250" s="72"/>
      <c r="H250" s="72"/>
      <c r="I250" s="72"/>
      <c r="J250" s="72"/>
      <c r="K250" s="72"/>
      <c r="L250" s="72">
        <f>IF(AND('PR-RAS'!D539&gt;0,SUM('PR-RAS'!D916:D916)=0),1,0)</f>
        <v>0</v>
      </c>
      <c r="M250" s="72">
        <f>IF(AND('PR-RAS'!E539&gt;0,SUM('PR-RAS'!E916:E916)=0),1,0)</f>
        <v>0</v>
      </c>
      <c r="N250" s="72"/>
      <c r="O250" s="72"/>
      <c r="P250" s="72"/>
    </row>
    <row r="251" spans="1:16" ht="30" customHeight="1" x14ac:dyDescent="0.2">
      <c r="A251" s="134">
        <v>215</v>
      </c>
      <c r="B251" s="135" t="str">
        <f t="shared" si="19"/>
        <v>O.K.</v>
      </c>
      <c r="C251" s="120" t="s">
        <v>3256</v>
      </c>
      <c r="D251" s="124"/>
      <c r="E251" s="72">
        <f t="shared" si="20"/>
        <v>0</v>
      </c>
      <c r="F251" s="72">
        <f t="shared" si="21"/>
        <v>0</v>
      </c>
      <c r="G251" s="72"/>
      <c r="H251" s="72"/>
      <c r="I251" s="72"/>
      <c r="J251" s="72"/>
      <c r="K251" s="72"/>
      <c r="L251" s="72">
        <f>IF(AND('PR-RAS'!D540&gt;0,SUM('PR-RAS'!D917:D917)=0),1,0)</f>
        <v>0</v>
      </c>
      <c r="M251" s="72">
        <f>IF(AND('PR-RAS'!E540&gt;0,SUM('PR-RAS'!E917:E917)=0),1,0)</f>
        <v>0</v>
      </c>
      <c r="N251" s="72"/>
      <c r="O251" s="72"/>
      <c r="P251" s="72"/>
    </row>
    <row r="252" spans="1:16" ht="30" customHeight="1" x14ac:dyDescent="0.2">
      <c r="A252" s="134">
        <v>216</v>
      </c>
      <c r="B252" s="135" t="str">
        <f t="shared" si="19"/>
        <v>O.K.</v>
      </c>
      <c r="C252" s="120" t="s">
        <v>3257</v>
      </c>
      <c r="D252" s="124"/>
      <c r="E252" s="72">
        <f t="shared" si="20"/>
        <v>0</v>
      </c>
      <c r="F252" s="72">
        <f t="shared" si="21"/>
        <v>0</v>
      </c>
      <c r="G252" s="72"/>
      <c r="H252" s="72"/>
      <c r="I252" s="72"/>
      <c r="J252" s="72"/>
      <c r="K252" s="72"/>
      <c r="L252" s="72">
        <f>IF(AND('PR-RAS'!D541&gt;0,SUM('PR-RAS'!D918:D918)=0),1,0)</f>
        <v>0</v>
      </c>
      <c r="M252" s="72">
        <f>IF(AND('PR-RAS'!E541&gt;0,SUM('PR-RAS'!E918:E918)=0),1,0)</f>
        <v>0</v>
      </c>
      <c r="N252" s="72"/>
      <c r="O252" s="72"/>
      <c r="P252" s="72"/>
    </row>
    <row r="253" spans="1:16" ht="30" customHeight="1" x14ac:dyDescent="0.2">
      <c r="A253" s="134">
        <v>217</v>
      </c>
      <c r="B253" s="135" t="str">
        <f t="shared" si="19"/>
        <v>O.K.</v>
      </c>
      <c r="C253" s="120" t="s">
        <v>3258</v>
      </c>
      <c r="D253" s="124"/>
      <c r="E253" s="72">
        <f t="shared" si="20"/>
        <v>0</v>
      </c>
      <c r="F253" s="72">
        <f t="shared" si="21"/>
        <v>0</v>
      </c>
      <c r="G253" s="72"/>
      <c r="H253" s="72"/>
      <c r="I253" s="72"/>
      <c r="J253" s="72"/>
      <c r="K253" s="72"/>
      <c r="L253" s="72">
        <f>IF(AND('PR-RAS'!D544&gt;0,SUM('PR-RAS'!D921:D921)=0),1,0)</f>
        <v>0</v>
      </c>
      <c r="M253" s="72">
        <f>IF(AND('PR-RAS'!E544&gt;0,SUM('PR-RAS'!E921:E921)=0),1,0)</f>
        <v>0</v>
      </c>
      <c r="N253" s="72"/>
      <c r="O253" s="72"/>
      <c r="P253" s="72"/>
    </row>
    <row r="254" spans="1:16" ht="30" customHeight="1" x14ac:dyDescent="0.2">
      <c r="A254" s="134">
        <v>218</v>
      </c>
      <c r="B254" s="135" t="str">
        <f t="shared" si="19"/>
        <v>O.K.</v>
      </c>
      <c r="C254" s="120" t="s">
        <v>3259</v>
      </c>
      <c r="D254" s="124"/>
      <c r="E254" s="72">
        <f t="shared" si="20"/>
        <v>0</v>
      </c>
      <c r="F254" s="72">
        <f t="shared" si="21"/>
        <v>0</v>
      </c>
      <c r="G254" s="72"/>
      <c r="H254" s="72"/>
      <c r="I254" s="72"/>
      <c r="J254" s="72"/>
      <c r="K254" s="72"/>
      <c r="L254" s="72">
        <f>IF(AND('PR-RAS'!D545&gt;0,SUM('PR-RAS'!D922:D922)=0),1,0)</f>
        <v>0</v>
      </c>
      <c r="M254" s="72">
        <f>IF(AND('PR-RAS'!E545&gt;0,SUM('PR-RAS'!E922:E922)=0),1,0)</f>
        <v>0</v>
      </c>
      <c r="N254" s="72"/>
      <c r="O254" s="72"/>
      <c r="P254" s="72"/>
    </row>
    <row r="255" spans="1:16" ht="30" customHeight="1" x14ac:dyDescent="0.2">
      <c r="A255" s="134">
        <v>219</v>
      </c>
      <c r="B255" s="135" t="str">
        <f t="shared" si="19"/>
        <v>O.K.</v>
      </c>
      <c r="C255" s="120" t="s">
        <v>3260</v>
      </c>
      <c r="D255" s="124"/>
      <c r="E255" s="72">
        <f t="shared" si="20"/>
        <v>0</v>
      </c>
      <c r="F255" s="72">
        <f t="shared" si="21"/>
        <v>0</v>
      </c>
      <c r="G255" s="72"/>
      <c r="H255" s="72"/>
      <c r="I255" s="72"/>
      <c r="J255" s="72"/>
      <c r="K255" s="72"/>
      <c r="L255" s="72">
        <f>IF(AND('PR-RAS'!D546&gt;0,SUM('PR-RAS'!D923:D923)=0),1,0)</f>
        <v>0</v>
      </c>
      <c r="M255" s="72">
        <f>IF(AND('PR-RAS'!E546&gt;0,SUM('PR-RAS'!E923:E923)=0),1,0)</f>
        <v>0</v>
      </c>
      <c r="N255" s="72"/>
      <c r="O255" s="72"/>
      <c r="P255" s="72"/>
    </row>
    <row r="256" spans="1:16" ht="30" customHeight="1" x14ac:dyDescent="0.2">
      <c r="A256" s="134">
        <v>220</v>
      </c>
      <c r="B256" s="135" t="str">
        <f t="shared" si="19"/>
        <v>O.K.</v>
      </c>
      <c r="C256" s="119" t="s">
        <v>3261</v>
      </c>
      <c r="D256" s="124"/>
      <c r="E256" s="72">
        <f t="shared" si="20"/>
        <v>0</v>
      </c>
      <c r="F256" s="72">
        <f t="shared" si="21"/>
        <v>0</v>
      </c>
      <c r="G256" s="72"/>
      <c r="H256" s="72"/>
      <c r="I256" s="72"/>
      <c r="J256" s="72"/>
      <c r="K256" s="72"/>
      <c r="L256" s="72">
        <f>IF(AND('PR-RAS'!D595&gt;0,'PR-RAS'!D942=0),1,0)</f>
        <v>0</v>
      </c>
      <c r="M256" s="72">
        <f>IF(AND('PR-RAS'!E595&gt;0,'PR-RAS'!E942=0),1,0)</f>
        <v>0</v>
      </c>
      <c r="N256" s="72"/>
      <c r="O256" s="72"/>
      <c r="P256" s="72"/>
    </row>
    <row r="257" spans="1:16" ht="30" customHeight="1" x14ac:dyDescent="0.2">
      <c r="A257" s="134">
        <v>221</v>
      </c>
      <c r="B257" s="135" t="str">
        <f t="shared" si="19"/>
        <v>O.K.</v>
      </c>
      <c r="C257" s="119" t="s">
        <v>3262</v>
      </c>
      <c r="D257" s="124"/>
      <c r="E257" s="72">
        <f t="shared" si="20"/>
        <v>0</v>
      </c>
      <c r="F257" s="72">
        <f t="shared" si="21"/>
        <v>0</v>
      </c>
      <c r="G257" s="72"/>
      <c r="H257" s="72"/>
      <c r="I257" s="72"/>
      <c r="J257" s="72"/>
      <c r="K257" s="72"/>
      <c r="L257" s="72">
        <f>IF(AND('PR-RAS'!D596&gt;0,'PR-RAS'!D943=0),1,0)</f>
        <v>0</v>
      </c>
      <c r="M257" s="72">
        <f>IF(AND('PR-RAS'!E596&gt;0,'PR-RAS'!E943=0),1,0)</f>
        <v>0</v>
      </c>
      <c r="N257" s="72"/>
      <c r="O257" s="72"/>
      <c r="P257" s="72"/>
    </row>
    <row r="258" spans="1:16" ht="30" customHeight="1" x14ac:dyDescent="0.2">
      <c r="A258" s="134">
        <v>222</v>
      </c>
      <c r="B258" s="135" t="str">
        <f t="shared" si="19"/>
        <v>O.K.</v>
      </c>
      <c r="C258" s="119" t="s">
        <v>3263</v>
      </c>
      <c r="D258" s="124"/>
      <c r="E258" s="72">
        <f t="shared" si="20"/>
        <v>0</v>
      </c>
      <c r="F258" s="72">
        <f t="shared" si="21"/>
        <v>0</v>
      </c>
      <c r="G258" s="72"/>
      <c r="H258" s="72"/>
      <c r="I258" s="72"/>
      <c r="J258" s="72"/>
      <c r="K258" s="72"/>
      <c r="L258" s="72">
        <f>IF(AND('PR-RAS'!D597&gt;0,'PR-RAS'!D944=0),1,0)</f>
        <v>0</v>
      </c>
      <c r="M258" s="72">
        <f>IF(AND('PR-RAS'!E597&gt;0,'PR-RAS'!E944=0),1,0)</f>
        <v>0</v>
      </c>
      <c r="N258" s="72"/>
      <c r="O258" s="72"/>
      <c r="P258" s="72"/>
    </row>
    <row r="259" spans="1:16" ht="33" customHeight="1" x14ac:dyDescent="0.2">
      <c r="A259" s="134">
        <v>223</v>
      </c>
      <c r="B259" s="135" t="str">
        <f t="shared" si="19"/>
        <v>O.K.</v>
      </c>
      <c r="C259" s="119" t="s">
        <v>3264</v>
      </c>
      <c r="D259" s="124"/>
      <c r="E259" s="72">
        <f t="shared" si="20"/>
        <v>0</v>
      </c>
      <c r="F259" s="72">
        <f t="shared" si="21"/>
        <v>0</v>
      </c>
      <c r="G259" s="72"/>
      <c r="H259" s="72"/>
      <c r="I259" s="72"/>
      <c r="J259" s="72"/>
      <c r="K259" s="72"/>
      <c r="L259" s="72">
        <f>IF(AND('PR-RAS'!D598&gt;0,'PR-RAS'!D945=0),1,0)</f>
        <v>0</v>
      </c>
      <c r="M259" s="72">
        <f>IF(AND('PR-RAS'!E598&gt;0,'PR-RAS'!E945=0),1,0)</f>
        <v>0</v>
      </c>
      <c r="N259" s="72"/>
      <c r="O259" s="72"/>
      <c r="P259" s="72"/>
    </row>
    <row r="260" spans="1:16" ht="30" customHeight="1" x14ac:dyDescent="0.2">
      <c r="A260" s="134">
        <v>224</v>
      </c>
      <c r="B260" s="135" t="str">
        <f t="shared" si="19"/>
        <v>O.K.</v>
      </c>
      <c r="C260" s="119" t="s">
        <v>3265</v>
      </c>
      <c r="D260" s="124"/>
      <c r="E260" s="72">
        <f t="shared" si="20"/>
        <v>0</v>
      </c>
      <c r="F260" s="72">
        <f t="shared" si="21"/>
        <v>0</v>
      </c>
      <c r="G260" s="72"/>
      <c r="H260" s="72"/>
      <c r="I260" s="72"/>
      <c r="J260" s="72"/>
      <c r="K260" s="72"/>
      <c r="L260" s="72">
        <f>IF(AND('PR-RAS'!D601&gt;0,'PR-RAS'!D949=0),1,0)</f>
        <v>0</v>
      </c>
      <c r="M260" s="72">
        <f>IF(AND('PR-RAS'!E601&gt;0,'PR-RAS'!E949=0),1,0)</f>
        <v>0</v>
      </c>
      <c r="N260" s="72"/>
      <c r="O260" s="72"/>
      <c r="P260" s="72"/>
    </row>
    <row r="261" spans="1:16" ht="30" customHeight="1" x14ac:dyDescent="0.2">
      <c r="A261" s="134">
        <v>225</v>
      </c>
      <c r="B261" s="135" t="str">
        <f t="shared" si="19"/>
        <v>O.K.</v>
      </c>
      <c r="C261" s="119" t="s">
        <v>3266</v>
      </c>
      <c r="D261" s="124"/>
      <c r="E261" s="72">
        <f t="shared" si="20"/>
        <v>0</v>
      </c>
      <c r="F261" s="72">
        <f t="shared" si="21"/>
        <v>0</v>
      </c>
      <c r="G261" s="72"/>
      <c r="H261" s="72"/>
      <c r="I261" s="72"/>
      <c r="J261" s="72"/>
      <c r="K261" s="72"/>
      <c r="L261" s="72">
        <f>IF(AND('PR-RAS'!D602&gt;0,SUM('PR-RAS'!D950:D951)=0),1,0)</f>
        <v>0</v>
      </c>
      <c r="M261" s="72">
        <f>IF(AND('PR-RAS'!E602&gt;0,SUM('PR-RAS'!E950:E951)=0),1,0)</f>
        <v>0</v>
      </c>
      <c r="N261" s="72"/>
      <c r="O261" s="72"/>
      <c r="P261" s="72"/>
    </row>
    <row r="262" spans="1:16" ht="30" customHeight="1" x14ac:dyDescent="0.2">
      <c r="A262" s="134">
        <v>226</v>
      </c>
      <c r="B262" s="135" t="str">
        <f t="shared" si="19"/>
        <v>O.K.</v>
      </c>
      <c r="C262" s="119" t="s">
        <v>3267</v>
      </c>
      <c r="D262" s="124"/>
      <c r="E262" s="72">
        <f t="shared" si="20"/>
        <v>0</v>
      </c>
      <c r="F262" s="72">
        <f t="shared" si="21"/>
        <v>0</v>
      </c>
      <c r="G262" s="72"/>
      <c r="H262" s="72"/>
      <c r="I262" s="72"/>
      <c r="J262" s="72"/>
      <c r="K262" s="72"/>
      <c r="L262" s="72">
        <f>IF(AND('PR-RAS'!D604&gt;0,'PR-RAS'!D952=0),1,0)</f>
        <v>0</v>
      </c>
      <c r="M262" s="72">
        <f>IF(AND('PR-RAS'!E604&gt;0,'PR-RAS'!E952=0),1,0)</f>
        <v>0</v>
      </c>
      <c r="N262" s="72"/>
      <c r="O262" s="72"/>
      <c r="P262" s="72"/>
    </row>
    <row r="263" spans="1:16" ht="30" customHeight="1" x14ac:dyDescent="0.2">
      <c r="A263" s="134">
        <v>227</v>
      </c>
      <c r="B263" s="135" t="str">
        <f t="shared" si="19"/>
        <v>O.K.</v>
      </c>
      <c r="C263" s="119" t="s">
        <v>3268</v>
      </c>
      <c r="D263" s="124"/>
      <c r="E263" s="72">
        <f t="shared" si="20"/>
        <v>0</v>
      </c>
      <c r="F263" s="72">
        <f t="shared" si="21"/>
        <v>0</v>
      </c>
      <c r="G263" s="72"/>
      <c r="H263" s="72"/>
      <c r="I263" s="72"/>
      <c r="J263" s="72"/>
      <c r="K263" s="72"/>
      <c r="L263" s="72">
        <f>IF(AND('PR-RAS'!D607&gt;0,'PR-RAS'!D956=0),1,0)</f>
        <v>0</v>
      </c>
      <c r="M263" s="72">
        <f>IF(AND('PR-RAS'!E607&gt;0,'PR-RAS'!E956=0),1,0)</f>
        <v>0</v>
      </c>
      <c r="N263" s="72"/>
      <c r="O263" s="72"/>
      <c r="P263" s="72"/>
    </row>
    <row r="264" spans="1:16" ht="30" customHeight="1" x14ac:dyDescent="0.2">
      <c r="A264" s="134">
        <v>228</v>
      </c>
      <c r="B264" s="135" t="str">
        <f t="shared" si="19"/>
        <v>O.K.</v>
      </c>
      <c r="C264" s="119" t="s">
        <v>3269</v>
      </c>
      <c r="D264" s="124"/>
      <c r="E264" s="72">
        <f t="shared" si="20"/>
        <v>0</v>
      </c>
      <c r="F264" s="72">
        <f t="shared" si="21"/>
        <v>0</v>
      </c>
      <c r="G264" s="72"/>
      <c r="H264" s="72"/>
      <c r="I264" s="72"/>
      <c r="J264" s="72"/>
      <c r="K264" s="72"/>
      <c r="L264" s="72">
        <f>IF(AND('PR-RAS'!D608&gt;0,SUM('PR-RAS'!D957:D958)=0),1,0)</f>
        <v>0</v>
      </c>
      <c r="M264" s="72">
        <f>IF(AND('PR-RAS'!E608&gt;0,SUM('PR-RAS'!E957:E958)=0),1,0)</f>
        <v>0</v>
      </c>
      <c r="N264" s="72"/>
      <c r="O264" s="72"/>
      <c r="P264" s="72"/>
    </row>
    <row r="265" spans="1:16" ht="30" customHeight="1" x14ac:dyDescent="0.2">
      <c r="A265" s="134">
        <v>229</v>
      </c>
      <c r="B265" s="135" t="str">
        <f t="shared" si="19"/>
        <v>O.K.</v>
      </c>
      <c r="C265" s="119" t="s">
        <v>3270</v>
      </c>
      <c r="D265" s="124"/>
      <c r="E265" s="72">
        <f t="shared" si="20"/>
        <v>0</v>
      </c>
      <c r="F265" s="72">
        <f t="shared" si="21"/>
        <v>0</v>
      </c>
      <c r="G265" s="72"/>
      <c r="H265" s="72"/>
      <c r="I265" s="72"/>
      <c r="J265" s="72"/>
      <c r="K265" s="72"/>
      <c r="L265" s="72">
        <f>IF(AND('PR-RAS'!D610&gt;0,'PR-RAS'!D962=0),1,0)</f>
        <v>0</v>
      </c>
      <c r="M265" s="72">
        <f>IF(AND('PR-RAS'!E610&gt;0,'PR-RAS'!E962=0),1,0)</f>
        <v>0</v>
      </c>
      <c r="N265" s="72"/>
      <c r="O265" s="72"/>
      <c r="P265" s="72"/>
    </row>
    <row r="266" spans="1:16" ht="30" customHeight="1" x14ac:dyDescent="0.2">
      <c r="A266" s="134">
        <v>230</v>
      </c>
      <c r="B266" s="135" t="str">
        <f t="shared" si="19"/>
        <v>O.K.</v>
      </c>
      <c r="C266" s="119" t="s">
        <v>3271</v>
      </c>
      <c r="D266" s="124"/>
      <c r="E266" s="72">
        <f t="shared" si="20"/>
        <v>0</v>
      </c>
      <c r="F266" s="72">
        <f t="shared" si="21"/>
        <v>0</v>
      </c>
      <c r="G266" s="72"/>
      <c r="H266" s="72"/>
      <c r="I266" s="72"/>
      <c r="J266" s="72"/>
      <c r="K266" s="72"/>
      <c r="L266" s="72">
        <f>IF(AND('PR-RAS'!D611&gt;0,SUM('PR-RAS'!D963:D964)=0),1,0)</f>
        <v>0</v>
      </c>
      <c r="M266" s="72">
        <f>IF(AND('PR-RAS'!E611&gt;0,SUM('PR-RAS'!E963:E964)=0),1,0)</f>
        <v>0</v>
      </c>
      <c r="N266" s="72"/>
      <c r="O266" s="72"/>
      <c r="P266" s="72"/>
    </row>
    <row r="267" spans="1:16" ht="30" customHeight="1" x14ac:dyDescent="0.2">
      <c r="A267" s="134">
        <v>231</v>
      </c>
      <c r="B267" s="135" t="str">
        <f t="shared" si="19"/>
        <v>O.K.</v>
      </c>
      <c r="C267" s="119" t="s">
        <v>3272</v>
      </c>
      <c r="D267" s="124"/>
      <c r="E267" s="72">
        <f t="shared" si="20"/>
        <v>0</v>
      </c>
      <c r="F267" s="72">
        <f t="shared" si="21"/>
        <v>0</v>
      </c>
      <c r="G267" s="72"/>
      <c r="H267" s="72"/>
      <c r="I267" s="72"/>
      <c r="J267" s="72"/>
      <c r="K267" s="72"/>
      <c r="L267" s="72">
        <f>IF(AND('PR-RAS'!D613&gt;0,'PR-RAS'!D965=0),1,0)</f>
        <v>0</v>
      </c>
      <c r="M267" s="72">
        <f>IF(AND('PR-RAS'!E613&gt;0,'PR-RAS'!E965=0),1,0)</f>
        <v>0</v>
      </c>
      <c r="N267" s="72"/>
      <c r="O267" s="72"/>
      <c r="P267" s="72"/>
    </row>
    <row r="268" spans="1:16" ht="30" customHeight="1" x14ac:dyDescent="0.2">
      <c r="A268" s="134">
        <v>232</v>
      </c>
      <c r="B268" s="135" t="str">
        <f t="shared" si="19"/>
        <v>O.K.</v>
      </c>
      <c r="C268" s="119" t="s">
        <v>3273</v>
      </c>
      <c r="D268" s="124"/>
      <c r="E268" s="72">
        <f t="shared" si="20"/>
        <v>0</v>
      </c>
      <c r="F268" s="72">
        <f t="shared" si="21"/>
        <v>0</v>
      </c>
      <c r="G268" s="72"/>
      <c r="H268" s="72"/>
      <c r="I268" s="72"/>
      <c r="J268" s="72"/>
      <c r="K268" s="72"/>
      <c r="L268" s="72">
        <f>IF(AND('PR-RAS'!D614&gt;0,'PR-RAS'!D966=0),1,0)</f>
        <v>0</v>
      </c>
      <c r="M268" s="72">
        <f>IF(AND('PR-RAS'!E614&gt;0,'PR-RAS'!E966=0),1,0)</f>
        <v>0</v>
      </c>
      <c r="N268" s="72"/>
      <c r="O268" s="72"/>
      <c r="P268" s="72"/>
    </row>
    <row r="269" spans="1:16" ht="30" customHeight="1" x14ac:dyDescent="0.2">
      <c r="A269" s="134">
        <v>233</v>
      </c>
      <c r="B269" s="135" t="str">
        <f t="shared" si="19"/>
        <v>O.K.</v>
      </c>
      <c r="C269" s="119" t="s">
        <v>3274</v>
      </c>
      <c r="D269" s="124"/>
      <c r="E269" s="72">
        <f t="shared" si="20"/>
        <v>0</v>
      </c>
      <c r="F269" s="72">
        <f t="shared" si="21"/>
        <v>0</v>
      </c>
      <c r="G269" s="72"/>
      <c r="H269" s="72"/>
      <c r="I269" s="72"/>
      <c r="J269" s="72"/>
      <c r="K269" s="72"/>
      <c r="L269" s="72">
        <f>IF(AND('PR-RAS'!D615&gt;0,'PR-RAS'!D967=0),1,0)</f>
        <v>0</v>
      </c>
      <c r="M269" s="72">
        <f>IF(AND('PR-RAS'!E615&gt;0,'PR-RAS'!E967=0),1,0)</f>
        <v>0</v>
      </c>
      <c r="N269" s="72"/>
      <c r="O269" s="72"/>
      <c r="P269" s="72"/>
    </row>
    <row r="270" spans="1:16" ht="30" customHeight="1" x14ac:dyDescent="0.2">
      <c r="A270" s="134">
        <v>234</v>
      </c>
      <c r="B270" s="135" t="str">
        <f t="shared" si="19"/>
        <v>O.K.</v>
      </c>
      <c r="C270" s="119" t="s">
        <v>3275</v>
      </c>
      <c r="D270" s="124"/>
      <c r="E270" s="72">
        <f t="shared" si="20"/>
        <v>0</v>
      </c>
      <c r="F270" s="72">
        <f t="shared" si="21"/>
        <v>0</v>
      </c>
      <c r="G270" s="72"/>
      <c r="H270" s="72"/>
      <c r="I270" s="72"/>
      <c r="J270" s="72"/>
      <c r="K270" s="72"/>
      <c r="L270" s="72">
        <f>IF(AND('PR-RAS'!D633&gt;0,'PR-RAS'!D982=0),1,0)</f>
        <v>0</v>
      </c>
      <c r="M270" s="72">
        <f>IF(AND('PR-RAS'!E633&gt;0,'PR-RAS'!E982=0),1,0)</f>
        <v>0</v>
      </c>
      <c r="N270" s="72"/>
      <c r="O270" s="72"/>
      <c r="P270" s="72"/>
    </row>
    <row r="271" spans="1:16" ht="30" customHeight="1" x14ac:dyDescent="0.2">
      <c r="A271" s="134">
        <v>235</v>
      </c>
      <c r="B271" s="135" t="str">
        <f t="shared" si="19"/>
        <v>O.K.</v>
      </c>
      <c r="C271" s="120" t="s">
        <v>3276</v>
      </c>
      <c r="D271" s="124"/>
      <c r="E271" s="72">
        <f t="shared" si="20"/>
        <v>0</v>
      </c>
      <c r="F271" s="72">
        <f t="shared" si="21"/>
        <v>0</v>
      </c>
      <c r="G271" s="72"/>
      <c r="H271" s="72"/>
      <c r="I271" s="72"/>
      <c r="J271" s="72"/>
      <c r="K271" s="72"/>
      <c r="L271" s="72">
        <f>IF(AND(J3="DA",MAX('PR-RAS'!D6:D651)=0,MIN('PR-RAS'!D6:D651)=0),1,0)</f>
        <v>0</v>
      </c>
      <c r="M271" s="72">
        <f>IF(AND(J3="DA",MAX('PR-RAS'!E6:E651)=0,MIN('PR-RAS'!E6:E651)=0),1,0)</f>
        <v>0</v>
      </c>
      <c r="N271" s="72"/>
      <c r="O271" s="72"/>
      <c r="P271" s="72"/>
    </row>
    <row r="272" spans="1:16" ht="42" customHeight="1" x14ac:dyDescent="0.2">
      <c r="A272" s="134">
        <v>236</v>
      </c>
      <c r="B272" s="135" t="str">
        <f t="shared" si="19"/>
        <v>O.K.</v>
      </c>
      <c r="C272" s="119" t="s">
        <v>3277</v>
      </c>
      <c r="D272" s="124"/>
      <c r="E272" s="72">
        <f t="shared" si="20"/>
        <v>0</v>
      </c>
      <c r="F272" s="72">
        <f t="shared" si="21"/>
        <v>0</v>
      </c>
      <c r="G272" s="72"/>
      <c r="H272" s="72">
        <f>IF(OR('PR-RAS'!D292*'PR-RAS'!D293&gt;0,'PR-RAS'!D409*'PR-RAS'!D410&gt;0,'PR-RAS'!D637*'PR-RAS'!D638&gt;0),1,0)</f>
        <v>0</v>
      </c>
      <c r="I272" s="72">
        <f>IF(OR('PR-RAS'!E292*'PR-RAS'!E293&gt;0,'PR-RAS'!E409*'PR-RAS'!E410&gt;0,'PR-RAS'!E637*'PR-RAS'!E638&gt;0),1,0)</f>
        <v>0</v>
      </c>
      <c r="J272" s="72"/>
      <c r="K272" s="72"/>
      <c r="L272" s="72"/>
      <c r="M272" s="72"/>
      <c r="N272" s="72"/>
      <c r="O272" s="72"/>
      <c r="P272" s="72"/>
    </row>
    <row r="273" spans="1:16" ht="55.5" customHeight="1" x14ac:dyDescent="0.2">
      <c r="A273" s="134">
        <v>237</v>
      </c>
      <c r="B273" s="135" t="str">
        <f t="shared" si="19"/>
        <v>O.K.</v>
      </c>
      <c r="C273" s="120" t="s">
        <v>3278</v>
      </c>
      <c r="D273" s="124"/>
      <c r="E273" s="72">
        <f>MAX(G273:K273)</f>
        <v>0</v>
      </c>
      <c r="F273" s="72">
        <f t="shared" si="21"/>
        <v>0</v>
      </c>
      <c r="G273" s="72">
        <f>IF(AND(OR(MAX('PR-RAS'!D653:E653,'PR-RAS'!D655:E655)&gt;10000,MAX('PR-RAS'!D654:E654,'PR-RAS'!D656:E656)&gt;35000),O3&lt;&gt;174,O3&lt;&gt;713,O3&lt;&gt;1222,O3&lt;&gt;47107),1,0)</f>
        <v>0</v>
      </c>
      <c r="H273" s="72">
        <f>IF(MAX('PR-RAS'!D653:E656)&gt;100000,1,0)</f>
        <v>0</v>
      </c>
      <c r="I273" s="72"/>
      <c r="J273" s="72"/>
      <c r="K273" s="72"/>
      <c r="L273" s="72">
        <f>IF(MAX('PR-RAS'!D653:E656)&gt;1000,1,0)</f>
        <v>0</v>
      </c>
      <c r="M273" s="72"/>
      <c r="N273" s="72"/>
      <c r="O273" s="72"/>
      <c r="P273" s="72"/>
    </row>
    <row r="274" spans="1:16" ht="36" customHeight="1" x14ac:dyDescent="0.2">
      <c r="A274" s="291">
        <v>257</v>
      </c>
      <c r="B274" s="135" t="str">
        <f t="shared" si="19"/>
        <v>O.K.</v>
      </c>
      <c r="C274" s="117" t="s">
        <v>3279</v>
      </c>
      <c r="D274" s="124"/>
      <c r="E274" s="72">
        <f>MAX(G274:K274)</f>
        <v>0</v>
      </c>
      <c r="F274" s="72">
        <f t="shared" si="21"/>
        <v>0</v>
      </c>
      <c r="G274" s="72">
        <f>IF(MIN('PR-RAS'!D6:E992)&lt;-0.001,1,0)</f>
        <v>0</v>
      </c>
      <c r="H274" s="72"/>
      <c r="I274" s="72"/>
      <c r="J274" s="72"/>
      <c r="K274" s="72"/>
      <c r="L274" s="72"/>
      <c r="M274" s="72"/>
      <c r="N274" s="72"/>
      <c r="O274" s="72"/>
      <c r="P274" s="72"/>
    </row>
    <row r="275" spans="1:16" ht="19.5" customHeight="1" x14ac:dyDescent="0.2">
      <c r="A275" s="352" t="s">
        <v>32</v>
      </c>
      <c r="B275" s="353"/>
      <c r="C275" s="354"/>
      <c r="D275" s="124"/>
      <c r="E275" s="72">
        <f>SUM(E276:E292)</f>
        <v>0</v>
      </c>
      <c r="F275" s="72">
        <f>SUM(F276:F292)</f>
        <v>0</v>
      </c>
      <c r="G275" s="72"/>
      <c r="H275" s="72"/>
      <c r="I275" s="72"/>
      <c r="J275" s="72"/>
      <c r="K275" s="72"/>
      <c r="L275" s="72"/>
      <c r="M275" s="72"/>
      <c r="N275" s="72"/>
      <c r="O275" s="72"/>
      <c r="P275" s="72"/>
    </row>
    <row r="276" spans="1:16" ht="20.25" customHeight="1" x14ac:dyDescent="0.2">
      <c r="A276" s="134">
        <v>1</v>
      </c>
      <c r="B276" s="135" t="str">
        <f>IF(E276=1,"Pogreška",IF(F276=1,"Provjera","O.K."))</f>
        <v>O.K.</v>
      </c>
      <c r="C276" s="117" t="s">
        <v>3280</v>
      </c>
      <c r="D276" s="124"/>
      <c r="E276" s="72">
        <f>MAX(G276:K276)</f>
        <v>0</v>
      </c>
      <c r="F276" s="72">
        <f>MAX(L276:O276)</f>
        <v>0</v>
      </c>
      <c r="G276" s="72">
        <f>IF(ABS(BILANCA!D6-BILANCA!D175)&gt;0.001,1,0)</f>
        <v>0</v>
      </c>
      <c r="H276" s="72">
        <f>IF(ABS(BILANCA!E6-BILANCA!E175)&gt;0.001,1,0)</f>
        <v>0</v>
      </c>
      <c r="I276" s="72"/>
      <c r="J276" s="72"/>
      <c r="K276" s="72"/>
      <c r="L276" s="72"/>
      <c r="M276" s="72"/>
      <c r="N276" s="72"/>
      <c r="O276" s="72"/>
      <c r="P276" s="72"/>
    </row>
    <row r="277" spans="1:16" ht="18" customHeight="1" x14ac:dyDescent="0.2">
      <c r="A277" s="134">
        <v>26</v>
      </c>
      <c r="B277" s="135" t="str">
        <f t="shared" ref="B277:B278" si="22">IF(E277=1,"Pogreška",IF(F277=1,"Provjera","O.K."))</f>
        <v>O.K.</v>
      </c>
      <c r="C277" s="117" t="s">
        <v>3281</v>
      </c>
      <c r="D277" s="124"/>
      <c r="E277" s="72">
        <f t="shared" ref="E277:E278" si="23">MAX(G277:K277)</f>
        <v>0</v>
      </c>
      <c r="F277" s="72">
        <f t="shared" ref="F277:F292" si="24">MAX(L277:O277)</f>
        <v>0</v>
      </c>
      <c r="G277" s="72">
        <f>IF(AND(OR(I3=41,I3=42),O3&lt;&gt;23911,O3&lt;&gt;25843,MAX(BILANCA!D161:E161,BILANCA!D286:E286)&gt;0),1,0)</f>
        <v>0</v>
      </c>
      <c r="H277" s="72"/>
      <c r="I277" s="72"/>
      <c r="J277" s="72"/>
      <c r="K277" s="72"/>
      <c r="L277" s="72"/>
      <c r="M277" s="72"/>
      <c r="N277" s="72"/>
      <c r="O277" s="72"/>
      <c r="P277" s="72"/>
    </row>
    <row r="278" spans="1:16" ht="18" customHeight="1" x14ac:dyDescent="0.2">
      <c r="A278" s="134">
        <v>27</v>
      </c>
      <c r="B278" s="135" t="str">
        <f t="shared" si="22"/>
        <v>O.K.</v>
      </c>
      <c r="C278" s="117" t="s">
        <v>3282</v>
      </c>
      <c r="D278" s="124"/>
      <c r="E278" s="72">
        <f t="shared" si="23"/>
        <v>0</v>
      </c>
      <c r="F278" s="72">
        <f t="shared" si="24"/>
        <v>0</v>
      </c>
      <c r="G278" s="72">
        <f>IF(AND(I3=23,MAX(BILANCA!D286:E286,BILANCA!D300:E300)&gt;0),1,0)</f>
        <v>0</v>
      </c>
      <c r="H278" s="72"/>
      <c r="I278" s="72"/>
      <c r="J278" s="72"/>
      <c r="K278" s="72"/>
      <c r="L278" s="72"/>
      <c r="M278" s="72"/>
      <c r="N278" s="72"/>
      <c r="O278" s="72"/>
      <c r="P278" s="72"/>
    </row>
    <row r="279" spans="1:16" ht="19.5" customHeight="1" x14ac:dyDescent="0.2">
      <c r="A279" s="134">
        <v>2</v>
      </c>
      <c r="B279" s="135" t="str">
        <f t="shared" ref="B279:B284" si="25">IF(E279=1,"Pogreška",IF(F279=1,"Provjera","O.K."))</f>
        <v>O.K.</v>
      </c>
      <c r="C279" s="117" t="s">
        <v>3283</v>
      </c>
      <c r="D279" s="124"/>
      <c r="E279" s="72">
        <f t="shared" ref="E279:E284" si="26">MAX(G279:K279)</f>
        <v>0</v>
      </c>
      <c r="F279" s="72">
        <f t="shared" si="24"/>
        <v>0</v>
      </c>
      <c r="G279" s="72">
        <f>IF(AND(BILANCA!D247&lt;&gt;0,BILANCA!D251&lt;&gt;0),1,0)</f>
        <v>0</v>
      </c>
      <c r="H279" s="72">
        <f>IF(AND(BILANCA!E247&lt;&gt;0,BILANCA!E251&lt;&gt;0),1,0)</f>
        <v>0</v>
      </c>
      <c r="I279" s="72"/>
      <c r="J279" s="72"/>
      <c r="K279" s="72"/>
      <c r="L279" s="72"/>
      <c r="M279" s="72"/>
      <c r="N279" s="72"/>
      <c r="O279" s="72"/>
      <c r="P279" s="72"/>
    </row>
    <row r="280" spans="1:16" ht="19.5" customHeight="1" x14ac:dyDescent="0.2">
      <c r="A280" s="134">
        <v>3</v>
      </c>
      <c r="B280" s="135" t="str">
        <f t="shared" si="25"/>
        <v>O.K.</v>
      </c>
      <c r="C280" s="117" t="s">
        <v>3284</v>
      </c>
      <c r="D280" s="124"/>
      <c r="E280" s="72">
        <f t="shared" si="26"/>
        <v>0</v>
      </c>
      <c r="F280" s="72">
        <f t="shared" si="24"/>
        <v>0</v>
      </c>
      <c r="G280" s="72">
        <f>IF(AND(BILANCA!D248&lt;&gt;0,BILANCA!D252&lt;&gt;0),1,0)</f>
        <v>0</v>
      </c>
      <c r="H280" s="72">
        <f>IF(AND(BILANCA!E248&lt;&gt;0,BILANCA!E252&lt;&gt;0),1,0)</f>
        <v>0</v>
      </c>
      <c r="I280" s="72"/>
      <c r="J280" s="72"/>
      <c r="K280" s="72"/>
      <c r="L280" s="72"/>
      <c r="M280" s="72"/>
      <c r="N280" s="72"/>
      <c r="O280" s="72"/>
      <c r="P280" s="72"/>
    </row>
    <row r="281" spans="1:16" ht="19.5" customHeight="1" x14ac:dyDescent="0.2">
      <c r="A281" s="134">
        <v>4</v>
      </c>
      <c r="B281" s="135" t="str">
        <f t="shared" si="25"/>
        <v>O.K.</v>
      </c>
      <c r="C281" s="117" t="s">
        <v>3285</v>
      </c>
      <c r="D281" s="124"/>
      <c r="E281" s="72">
        <f t="shared" si="26"/>
        <v>0</v>
      </c>
      <c r="F281" s="72">
        <f t="shared" si="24"/>
        <v>0</v>
      </c>
      <c r="G281" s="72">
        <f>IF(AND(BILANCA!D249&lt;&gt;0,BILANCA!D253&lt;&gt;0),1,0)</f>
        <v>0</v>
      </c>
      <c r="H281" s="72">
        <f>IF(AND(BILANCA!E249&lt;&gt;0,BILANCA!E253&lt;&gt;0),1,0)</f>
        <v>0</v>
      </c>
      <c r="I281" s="72"/>
      <c r="J281" s="72"/>
      <c r="K281" s="72"/>
      <c r="L281" s="72"/>
      <c r="M281" s="72"/>
      <c r="N281" s="72"/>
      <c r="O281" s="72"/>
      <c r="P281" s="72"/>
    </row>
    <row r="282" spans="1:16" ht="19.5" customHeight="1" x14ac:dyDescent="0.2">
      <c r="A282" s="134">
        <v>5</v>
      </c>
      <c r="B282" s="135" t="str">
        <f t="shared" si="25"/>
        <v>O.K.</v>
      </c>
      <c r="C282" s="168" t="s">
        <v>3286</v>
      </c>
      <c r="D282" s="124"/>
      <c r="E282" s="72">
        <f t="shared" si="26"/>
        <v>0</v>
      </c>
      <c r="F282" s="72">
        <f t="shared" si="24"/>
        <v>0</v>
      </c>
      <c r="G282" s="72">
        <f>IF(MIN(BILANCA!D6:E236,BILANCA!D240:E244,BILANCA!D246:E322)&lt;0,1,0)</f>
        <v>0</v>
      </c>
      <c r="H282" s="72"/>
      <c r="I282" s="72"/>
      <c r="J282" s="72"/>
      <c r="K282" s="72"/>
      <c r="L282" s="72"/>
      <c r="M282" s="72"/>
      <c r="N282" s="72"/>
      <c r="O282" s="72"/>
      <c r="P282" s="72"/>
    </row>
    <row r="283" spans="1:16" ht="19.5" customHeight="1" x14ac:dyDescent="0.2">
      <c r="A283" s="134">
        <v>28</v>
      </c>
      <c r="B283" s="135" t="str">
        <f t="shared" si="25"/>
        <v>O.K.</v>
      </c>
      <c r="C283" s="117" t="s">
        <v>3287</v>
      </c>
      <c r="D283" s="124"/>
      <c r="E283" s="72">
        <f t="shared" si="26"/>
        <v>0</v>
      </c>
      <c r="F283" s="72">
        <f t="shared" si="24"/>
        <v>0</v>
      </c>
      <c r="G283" s="72">
        <f>IF(ABS(BILANCA!D156-SUM(BILANCA!D274:'BILANCA'!D281))&gt;0.001,1,0)</f>
        <v>0</v>
      </c>
      <c r="H283" s="72">
        <f>IF(ABS(BILANCA!E156-SUM(BILANCA!E274:'BILANCA'!E281))&gt;0.001,1,0)</f>
        <v>0</v>
      </c>
      <c r="I283" s="72"/>
      <c r="J283" s="72"/>
      <c r="K283" s="72"/>
      <c r="L283" s="72"/>
      <c r="M283" s="72"/>
      <c r="N283" s="72"/>
      <c r="O283" s="72"/>
      <c r="P283" s="72"/>
    </row>
    <row r="284" spans="1:16" ht="19.5" customHeight="1" x14ac:dyDescent="0.2">
      <c r="A284" s="134">
        <v>29</v>
      </c>
      <c r="B284" s="135" t="str">
        <f t="shared" si="25"/>
        <v>O.K.</v>
      </c>
      <c r="C284" s="117" t="s">
        <v>3288</v>
      </c>
      <c r="D284" s="124"/>
      <c r="E284" s="72">
        <f t="shared" si="26"/>
        <v>0</v>
      </c>
      <c r="F284" s="72">
        <f t="shared" si="24"/>
        <v>0</v>
      </c>
      <c r="G284" s="72">
        <f>IF(ROUND(BILANCA!D160,2)&lt;ROUND(SUM(BILANCA!D282:'BILANCA'!D285),2),1,0)</f>
        <v>0</v>
      </c>
      <c r="H284" s="72">
        <f>IF(ROUND(BILANCA!E160,2)&lt;ROUND(SUM(BILANCA!E282:'BILANCA'!E285),2),1,0)</f>
        <v>0</v>
      </c>
      <c r="I284" s="72"/>
      <c r="J284" s="72"/>
      <c r="K284" s="72"/>
      <c r="L284" s="72"/>
      <c r="M284" s="72"/>
      <c r="N284" s="72"/>
      <c r="O284" s="72"/>
      <c r="P284" s="72"/>
    </row>
    <row r="285" spans="1:16" ht="19.5" customHeight="1" x14ac:dyDescent="0.2">
      <c r="A285" s="134">
        <v>18</v>
      </c>
      <c r="B285" s="135" t="str">
        <f t="shared" ref="B285:B292" si="27">IF(E285=1,"Pogreška",IF(F285=1,"Provjera","O.K."))</f>
        <v>O.K.</v>
      </c>
      <c r="C285" s="117" t="s">
        <v>3289</v>
      </c>
      <c r="D285" s="124"/>
      <c r="E285" s="72">
        <f t="shared" ref="E285:E292" si="28">MAX(G285:K285)</f>
        <v>0</v>
      </c>
      <c r="F285" s="72">
        <f t="shared" si="24"/>
        <v>0</v>
      </c>
      <c r="G285" s="72">
        <f>IF(ROUND(BILANCA!D286,2)&gt;ROUND(BILANCA!D161,2),1,0)</f>
        <v>0</v>
      </c>
      <c r="H285" s="72">
        <f>IF(ROUND(BILANCA!E286,2)&gt;ROUND(BILANCA!E161,2),1,0)</f>
        <v>0</v>
      </c>
      <c r="I285" s="72"/>
      <c r="J285" s="72"/>
      <c r="K285" s="72"/>
      <c r="L285" s="72"/>
      <c r="M285" s="72"/>
      <c r="N285" s="72"/>
      <c r="O285" s="72"/>
      <c r="P285" s="72"/>
    </row>
    <row r="286" spans="1:16" ht="19.5" customHeight="1" x14ac:dyDescent="0.2">
      <c r="A286" s="134">
        <v>19</v>
      </c>
      <c r="B286" s="135" t="str">
        <f t="shared" si="27"/>
        <v>O.K.</v>
      </c>
      <c r="C286" s="168" t="s">
        <v>3290</v>
      </c>
      <c r="D286" s="124"/>
      <c r="E286" s="72">
        <f t="shared" si="28"/>
        <v>0</v>
      </c>
      <c r="F286" s="72">
        <f t="shared" si="24"/>
        <v>0</v>
      </c>
      <c r="G286" s="72">
        <f>IF(ABS(BILANCA!D88+BILANCA!D106-BILANCA!D262-BILANCA!D263)&gt;0.001,1,0)</f>
        <v>0</v>
      </c>
      <c r="H286" s="72">
        <f>IF(ABS(BILANCA!E88+BILANCA!E106-BILANCA!E262-BILANCA!E263)&gt;0.001,1,0)</f>
        <v>0</v>
      </c>
      <c r="I286" s="72"/>
      <c r="J286" s="72"/>
      <c r="K286" s="72"/>
      <c r="L286" s="72"/>
      <c r="M286" s="72"/>
      <c r="N286" s="72"/>
      <c r="O286" s="72"/>
      <c r="P286" s="72"/>
    </row>
    <row r="287" spans="1:16" ht="19.5" customHeight="1" x14ac:dyDescent="0.2">
      <c r="A287" s="134">
        <v>20</v>
      </c>
      <c r="B287" s="135" t="str">
        <f t="shared" si="27"/>
        <v>O.K.</v>
      </c>
      <c r="C287" s="168" t="s">
        <v>3291</v>
      </c>
      <c r="D287" s="124"/>
      <c r="E287" s="72">
        <f t="shared" si="28"/>
        <v>0</v>
      </c>
      <c r="F287" s="72">
        <f t="shared" si="24"/>
        <v>0</v>
      </c>
      <c r="G287" s="72">
        <f>IF(ABS(SUM(BILANCA!D147:D149,BILANCA!D158:D162)-BILANCA!D264-BILANCA!D265)&gt;0.001,1,0)</f>
        <v>0</v>
      </c>
      <c r="H287" s="72">
        <f>IF(ABS(SUM(BILANCA!E147:E149,BILANCA!E158:E162)-BILANCA!E264-BILANCA!E265)&gt;0.001,1,0)</f>
        <v>0</v>
      </c>
      <c r="I287" s="72"/>
      <c r="J287" s="72"/>
      <c r="K287" s="72"/>
      <c r="L287" s="72"/>
      <c r="M287" s="72"/>
      <c r="N287" s="72"/>
      <c r="O287" s="72"/>
      <c r="P287" s="72"/>
    </row>
    <row r="288" spans="1:16" ht="19.5" customHeight="1" x14ac:dyDescent="0.2">
      <c r="A288" s="134">
        <v>21</v>
      </c>
      <c r="B288" s="135" t="str">
        <f t="shared" si="27"/>
        <v>O.K.</v>
      </c>
      <c r="C288" s="168" t="s">
        <v>3292</v>
      </c>
      <c r="D288" s="124"/>
      <c r="E288" s="72">
        <f t="shared" si="28"/>
        <v>0</v>
      </c>
      <c r="F288" s="72">
        <f t="shared" si="24"/>
        <v>0</v>
      </c>
      <c r="G288" s="72">
        <f>IF(ABS(SUM(BILANCA!D165:D168)-BILANCA!D266-BILANCA!D267)&gt;0.001,1,0)</f>
        <v>0</v>
      </c>
      <c r="H288" s="72">
        <f>IF(ABS(SUM(BILANCA!E165:E168)-BILANCA!E266-BILANCA!E267)&gt;0.001,1,0)</f>
        <v>0</v>
      </c>
      <c r="I288" s="72"/>
      <c r="J288" s="72"/>
      <c r="K288" s="72"/>
      <c r="L288" s="72"/>
      <c r="M288" s="72"/>
      <c r="N288" s="72"/>
      <c r="O288" s="72"/>
      <c r="P288" s="72"/>
    </row>
    <row r="289" spans="1:16" ht="19.5" customHeight="1" x14ac:dyDescent="0.2">
      <c r="A289" s="134">
        <v>22</v>
      </c>
      <c r="B289" s="135" t="str">
        <f t="shared" si="27"/>
        <v>O.K.</v>
      </c>
      <c r="C289" s="117" t="s">
        <v>3293</v>
      </c>
      <c r="D289" s="124"/>
      <c r="E289" s="72">
        <f t="shared" si="28"/>
        <v>0</v>
      </c>
      <c r="F289" s="72">
        <f t="shared" si="24"/>
        <v>0</v>
      </c>
      <c r="G289" s="72">
        <f>IF(ABS(BILANCA!D177-BILANCA!D287-BILANCA!D288)&gt;0.001,1,0)</f>
        <v>0</v>
      </c>
      <c r="H289" s="72">
        <f>IF(ABS(BILANCA!E177-BILANCA!E287-BILANCA!E288)&gt;0.001,1,0)</f>
        <v>0</v>
      </c>
      <c r="I289" s="72"/>
      <c r="J289" s="72"/>
      <c r="K289" s="72"/>
      <c r="L289" s="72"/>
      <c r="M289" s="72"/>
      <c r="N289" s="72"/>
      <c r="O289" s="72"/>
      <c r="P289" s="72"/>
    </row>
    <row r="290" spans="1:16" ht="19.5" customHeight="1" x14ac:dyDescent="0.2">
      <c r="A290" s="134">
        <v>23</v>
      </c>
      <c r="B290" s="135" t="str">
        <f t="shared" si="27"/>
        <v>O.K.</v>
      </c>
      <c r="C290" s="117" t="s">
        <v>3294</v>
      </c>
      <c r="D290" s="124"/>
      <c r="E290" s="72">
        <f t="shared" si="28"/>
        <v>0</v>
      </c>
      <c r="F290" s="72">
        <f t="shared" si="24"/>
        <v>0</v>
      </c>
      <c r="G290" s="72">
        <f>IF(ABS(BILANCA!D189-BILANCA!D289-BILANCA!D290)&gt;0.001,1,0)</f>
        <v>0</v>
      </c>
      <c r="H290" s="72">
        <f>IF(ABS(BILANCA!E189-BILANCA!E289-BILANCA!E290)&gt;0.001,1,0)</f>
        <v>0</v>
      </c>
      <c r="I290" s="72"/>
      <c r="J290" s="72"/>
      <c r="K290" s="72"/>
      <c r="L290" s="72"/>
      <c r="M290" s="72"/>
      <c r="N290" s="72"/>
      <c r="O290" s="72"/>
      <c r="P290" s="72"/>
    </row>
    <row r="291" spans="1:16" ht="19.5" customHeight="1" x14ac:dyDescent="0.2">
      <c r="A291" s="134">
        <v>24</v>
      </c>
      <c r="B291" s="135" t="str">
        <f t="shared" si="27"/>
        <v>O.K.</v>
      </c>
      <c r="C291" s="117" t="s">
        <v>3295</v>
      </c>
      <c r="D291" s="124"/>
      <c r="E291" s="72">
        <f t="shared" si="28"/>
        <v>0</v>
      </c>
      <c r="F291" s="72">
        <f t="shared" si="24"/>
        <v>0</v>
      </c>
      <c r="G291" s="72">
        <f>IF(ABS(BILANCA!D190-BILANCA!D291-BILANCA!D292)&gt;0.001,1,0)</f>
        <v>0</v>
      </c>
      <c r="H291" s="72">
        <f>IF(ABS(BILANCA!E190-BILANCA!E291-BILANCA!E292)&gt;0.001,1,0)</f>
        <v>0</v>
      </c>
      <c r="I291" s="72"/>
      <c r="J291" s="72"/>
      <c r="K291" s="72"/>
      <c r="L291" s="72"/>
      <c r="M291" s="72"/>
      <c r="N291" s="72"/>
      <c r="O291" s="72"/>
      <c r="P291" s="72"/>
    </row>
    <row r="292" spans="1:16" ht="19.5" customHeight="1" x14ac:dyDescent="0.2">
      <c r="A292" s="134">
        <v>25</v>
      </c>
      <c r="B292" s="135" t="str">
        <f t="shared" si="27"/>
        <v>O.K.</v>
      </c>
      <c r="C292" s="117" t="s">
        <v>3296</v>
      </c>
      <c r="D292" s="124"/>
      <c r="E292" s="72">
        <f t="shared" si="28"/>
        <v>0</v>
      </c>
      <c r="F292" s="72">
        <f t="shared" si="24"/>
        <v>0</v>
      </c>
      <c r="G292" s="72">
        <f>IF(ABS(BILANCA!D206-BILANCA!D293-BILANCA!D294)&gt;0.001,1,0)</f>
        <v>0</v>
      </c>
      <c r="H292" s="72">
        <f>IF(ABS(BILANCA!E206-BILANCA!E293-BILANCA!E294)&gt;0.001,1,0)</f>
        <v>0</v>
      </c>
      <c r="I292" s="72"/>
      <c r="J292" s="72"/>
      <c r="K292" s="72"/>
      <c r="L292" s="72"/>
      <c r="M292" s="72"/>
      <c r="N292" s="72"/>
      <c r="O292" s="72"/>
      <c r="P292" s="72"/>
    </row>
    <row r="293" spans="1:16" ht="19.5" customHeight="1" x14ac:dyDescent="0.2">
      <c r="A293" s="352" t="s">
        <v>36</v>
      </c>
      <c r="B293" s="353"/>
      <c r="C293" s="354"/>
      <c r="D293" s="124"/>
      <c r="E293" s="72">
        <f t="shared" ref="E293:F293" si="29">SUM(E294:E295)</f>
        <v>0</v>
      </c>
      <c r="F293" s="72">
        <f t="shared" si="29"/>
        <v>0</v>
      </c>
      <c r="G293" s="72"/>
      <c r="H293" s="72"/>
      <c r="I293" s="72"/>
      <c r="J293" s="72"/>
      <c r="K293" s="72"/>
      <c r="L293" s="72"/>
      <c r="M293" s="72"/>
      <c r="N293" s="72"/>
      <c r="O293" s="72"/>
      <c r="P293" s="72"/>
    </row>
    <row r="294" spans="1:16" ht="30" customHeight="1" x14ac:dyDescent="0.2">
      <c r="A294" s="134">
        <v>1</v>
      </c>
      <c r="B294" s="135" t="str">
        <f t="shared" ref="B294:B295" si="30">IF(E294=1,"Pogreška",IF(F294=1,"Provjera","O.K."))</f>
        <v>O.K.</v>
      </c>
      <c r="C294" s="117" t="s">
        <v>3279</v>
      </c>
      <c r="D294" s="124"/>
      <c r="E294" s="72">
        <f t="shared" ref="E294:E295" si="31">MAX(G294:K294)</f>
        <v>0</v>
      </c>
      <c r="F294" s="72">
        <f t="shared" ref="F294:F295" si="32">MAX(L294:O294)</f>
        <v>0</v>
      </c>
      <c r="G294" s="72">
        <f>IF(MIN(OBVEZE!D5:D105)&lt;-0.001,1,0)</f>
        <v>0</v>
      </c>
      <c r="H294" s="72"/>
      <c r="I294" s="72"/>
      <c r="J294" s="72"/>
      <c r="K294" s="72"/>
      <c r="L294" s="72"/>
      <c r="M294" s="72"/>
      <c r="N294" s="72"/>
      <c r="O294" s="72"/>
      <c r="P294" s="72"/>
    </row>
    <row r="295" spans="1:16" ht="42" customHeight="1" x14ac:dyDescent="0.2">
      <c r="A295" s="134">
        <v>2</v>
      </c>
      <c r="B295" s="135" t="str">
        <f t="shared" si="30"/>
        <v>O.K.</v>
      </c>
      <c r="C295" s="117" t="s">
        <v>3297</v>
      </c>
      <c r="D295" s="124"/>
      <c r="E295" s="72">
        <f t="shared" si="31"/>
        <v>0</v>
      </c>
      <c r="F295" s="72">
        <f t="shared" si="32"/>
        <v>0</v>
      </c>
      <c r="G295" s="72">
        <f>IF(ROUND(OBVEZE!D42,2)&lt;&gt;ROUND(OBVEZE!D43+OBVEZE!D101,2),1,0)</f>
        <v>0</v>
      </c>
      <c r="H295" s="72"/>
      <c r="I295" s="72"/>
      <c r="J295" s="72"/>
      <c r="K295" s="72"/>
      <c r="L295" s="72"/>
      <c r="M295" s="72"/>
      <c r="N295" s="72"/>
      <c r="O295" s="72"/>
      <c r="P295" s="72"/>
    </row>
    <row r="296" spans="1:16" ht="19.5" customHeight="1" x14ac:dyDescent="0.2">
      <c r="A296" s="352" t="s">
        <v>35</v>
      </c>
      <c r="B296" s="353"/>
      <c r="C296" s="354"/>
      <c r="D296" s="124"/>
      <c r="E296" s="72">
        <f>SUM(E297:E297)</f>
        <v>0</v>
      </c>
      <c r="F296" s="72">
        <f>SUM(F297:F297)</f>
        <v>0</v>
      </c>
      <c r="G296" s="72"/>
      <c r="H296" s="72"/>
      <c r="I296" s="72"/>
      <c r="J296" s="72"/>
      <c r="K296" s="72"/>
      <c r="L296" s="72"/>
      <c r="M296" s="72"/>
      <c r="N296" s="72"/>
      <c r="O296" s="72"/>
      <c r="P296" s="72"/>
    </row>
    <row r="297" spans="1:16" ht="30" customHeight="1" x14ac:dyDescent="0.2">
      <c r="A297" s="134">
        <v>1</v>
      </c>
      <c r="B297" s="135" t="str">
        <f>IF(E297=1,"Pogreška",IF(F297=1,"Provjera","O.K."))</f>
        <v>O.K.</v>
      </c>
      <c r="C297" s="117" t="s">
        <v>3279</v>
      </c>
      <c r="D297" s="124"/>
      <c r="E297" s="72">
        <f>MAX(G297:K297)</f>
        <v>0</v>
      </c>
      <c r="F297" s="72">
        <f>MAX(L297:O297)</f>
        <v>0</v>
      </c>
      <c r="G297" s="72">
        <f>IF(MIN('P-VRIO'!D5:E48)&lt;-0.001,1,0)</f>
        <v>0</v>
      </c>
      <c r="H297" s="72"/>
      <c r="I297" s="72"/>
      <c r="J297" s="72"/>
      <c r="K297" s="72"/>
      <c r="L297" s="72"/>
      <c r="M297" s="72"/>
      <c r="N297" s="72"/>
      <c r="O297" s="72"/>
      <c r="P297" s="72"/>
    </row>
    <row r="298" spans="1:16" ht="19.5" customHeight="1" x14ac:dyDescent="0.2">
      <c r="A298" s="352" t="s">
        <v>3298</v>
      </c>
      <c r="B298" s="353"/>
      <c r="C298" s="354"/>
      <c r="D298" s="124"/>
      <c r="E298" s="72">
        <f t="shared" ref="E298:F298" si="33">SUM(E299)</f>
        <v>0</v>
      </c>
      <c r="F298" s="72">
        <f t="shared" si="33"/>
        <v>0</v>
      </c>
      <c r="G298" s="72"/>
      <c r="H298" s="72"/>
      <c r="I298" s="72"/>
      <c r="J298" s="72"/>
      <c r="K298" s="72"/>
      <c r="L298" s="72"/>
      <c r="M298" s="72"/>
      <c r="N298" s="72"/>
      <c r="O298" s="72"/>
      <c r="P298" s="72"/>
    </row>
    <row r="299" spans="1:16" ht="30" customHeight="1" x14ac:dyDescent="0.2">
      <c r="A299" s="150">
        <v>1</v>
      </c>
      <c r="B299" s="151" t="str">
        <f>IF(E299=1,"Pogreška",IF(F299=1,"Provjera","O.K."))</f>
        <v>O.K.</v>
      </c>
      <c r="C299" s="152" t="s">
        <v>3279</v>
      </c>
      <c r="D299" s="124"/>
      <c r="E299" s="72">
        <f>MAX(G299:K299)</f>
        <v>0</v>
      </c>
      <c r="F299" s="72">
        <f>MAX(L299:O299)</f>
        <v>0</v>
      </c>
      <c r="G299" s="72">
        <f>IF(MIN('RAS-funkcijski'!D5:E141)&lt;-0.001,1,0)</f>
        <v>0</v>
      </c>
      <c r="H299" s="72"/>
      <c r="I299" s="72"/>
      <c r="J299" s="72"/>
      <c r="K299" s="72"/>
      <c r="L299" s="72"/>
      <c r="M299" s="72"/>
      <c r="N299" s="72"/>
      <c r="O299" s="72"/>
      <c r="P299" s="72"/>
    </row>
    <row r="300" spans="1:16" ht="12.75" x14ac:dyDescent="0.2">
      <c r="A300" s="122"/>
      <c r="B300" s="123"/>
      <c r="C300" s="84"/>
      <c r="D300" s="124"/>
      <c r="E300" s="72"/>
      <c r="F300" s="72"/>
      <c r="G300" s="72"/>
      <c r="H300" s="72"/>
      <c r="I300" s="72"/>
      <c r="J300" s="72"/>
      <c r="K300" s="72"/>
      <c r="L300" s="72"/>
      <c r="M300" s="72"/>
      <c r="N300" s="72"/>
      <c r="O300" s="72"/>
      <c r="P300" s="72"/>
    </row>
    <row r="301" spans="1:16" ht="12.75" x14ac:dyDescent="0.2">
      <c r="A301" s="122"/>
      <c r="B301" s="123"/>
      <c r="C301" s="84"/>
      <c r="D301" s="124"/>
      <c r="E301" s="72"/>
      <c r="F301" s="72"/>
      <c r="G301" s="72"/>
      <c r="H301" s="72"/>
      <c r="I301" s="72"/>
      <c r="J301" s="72"/>
      <c r="K301" s="72"/>
      <c r="L301" s="72"/>
      <c r="M301" s="72"/>
      <c r="N301" s="72"/>
      <c r="O301" s="72"/>
      <c r="P301" s="72"/>
    </row>
    <row r="302" spans="1:16" ht="11.25" customHeight="1" x14ac:dyDescent="0.2">
      <c r="A302" s="122"/>
      <c r="B302" s="123"/>
      <c r="C302" s="84"/>
      <c r="D302" s="124"/>
      <c r="E302" s="72"/>
      <c r="F302" s="72"/>
      <c r="G302" s="72"/>
      <c r="H302" s="72"/>
      <c r="I302" s="72"/>
      <c r="J302" s="72"/>
      <c r="K302" s="72"/>
      <c r="L302" s="72"/>
      <c r="M302" s="72"/>
      <c r="N302" s="72"/>
      <c r="O302" s="72"/>
      <c r="P302" s="72"/>
    </row>
    <row r="303" spans="1:16" ht="11.25" customHeight="1" x14ac:dyDescent="0.2">
      <c r="A303" s="122"/>
      <c r="B303" s="123"/>
      <c r="C303" s="84"/>
      <c r="D303" s="124"/>
      <c r="E303" s="72"/>
      <c r="F303" s="72"/>
      <c r="G303" s="72"/>
      <c r="H303" s="72"/>
      <c r="I303" s="72"/>
      <c r="J303" s="72"/>
      <c r="K303" s="72"/>
      <c r="L303" s="72"/>
      <c r="M303" s="72"/>
      <c r="N303" s="72"/>
      <c r="O303" s="72"/>
      <c r="P303" s="72"/>
    </row>
    <row r="304" spans="1:16" ht="11.25" customHeight="1" x14ac:dyDescent="0.2">
      <c r="A304" s="122"/>
      <c r="B304" s="123"/>
      <c r="C304" s="84"/>
      <c r="D304" s="124"/>
      <c r="E304" s="72"/>
      <c r="F304" s="72"/>
      <c r="G304" s="72"/>
      <c r="H304" s="72"/>
      <c r="I304" s="72"/>
      <c r="J304" s="72"/>
      <c r="K304" s="72"/>
      <c r="L304" s="72"/>
      <c r="M304" s="72"/>
      <c r="N304" s="72"/>
      <c r="O304" s="72"/>
      <c r="P304" s="72"/>
    </row>
    <row r="305" spans="1:16" ht="11.25" customHeight="1" x14ac:dyDescent="0.2">
      <c r="A305" s="122"/>
      <c r="B305" s="123"/>
      <c r="C305" s="84"/>
      <c r="D305" s="124"/>
      <c r="E305" s="72"/>
      <c r="F305" s="72"/>
      <c r="G305" s="72"/>
      <c r="H305" s="72"/>
      <c r="I305" s="72"/>
      <c r="J305" s="72"/>
      <c r="K305" s="72"/>
      <c r="L305" s="72"/>
      <c r="M305" s="72"/>
      <c r="N305" s="72"/>
      <c r="O305" s="72"/>
      <c r="P305" s="72"/>
    </row>
    <row r="306" spans="1:16" ht="11.25" customHeight="1" x14ac:dyDescent="0.2">
      <c r="A306" s="122"/>
      <c r="B306" s="123"/>
      <c r="C306" s="84"/>
      <c r="D306" s="124"/>
      <c r="E306" s="72"/>
      <c r="F306" s="72"/>
      <c r="G306" s="72"/>
      <c r="H306" s="72"/>
      <c r="I306" s="72"/>
      <c r="J306" s="72"/>
      <c r="K306" s="72"/>
      <c r="L306" s="72"/>
      <c r="M306" s="72"/>
      <c r="N306" s="72"/>
      <c r="O306" s="72"/>
      <c r="P306" s="72"/>
    </row>
    <row r="307" spans="1:16" ht="11.25" customHeight="1" x14ac:dyDescent="0.2">
      <c r="A307" s="122"/>
      <c r="B307" s="123"/>
      <c r="C307" s="84"/>
      <c r="D307" s="124"/>
      <c r="E307" s="72"/>
      <c r="F307" s="72"/>
      <c r="G307" s="72"/>
      <c r="H307" s="72"/>
      <c r="I307" s="72"/>
      <c r="J307" s="72"/>
      <c r="K307" s="72"/>
      <c r="L307" s="72"/>
      <c r="M307" s="72"/>
      <c r="N307" s="72"/>
      <c r="O307" s="72"/>
      <c r="P307" s="72"/>
    </row>
    <row r="308" spans="1:16" ht="11.25" customHeight="1" x14ac:dyDescent="0.2">
      <c r="A308" s="122"/>
      <c r="B308" s="123"/>
      <c r="C308" s="84"/>
      <c r="D308" s="124"/>
      <c r="E308" s="72"/>
      <c r="F308" s="72"/>
      <c r="G308" s="72"/>
      <c r="H308" s="72"/>
      <c r="I308" s="72"/>
      <c r="J308" s="72"/>
      <c r="K308" s="72"/>
      <c r="L308" s="72"/>
      <c r="M308" s="72"/>
      <c r="N308" s="72"/>
      <c r="O308" s="72"/>
      <c r="P308" s="72"/>
    </row>
    <row r="309" spans="1:16" ht="11.25" customHeight="1" x14ac:dyDescent="0.2">
      <c r="A309" s="122"/>
      <c r="B309" s="123"/>
      <c r="C309" s="84"/>
      <c r="D309" s="124"/>
      <c r="E309" s="72"/>
      <c r="F309" s="72"/>
      <c r="G309" s="72"/>
      <c r="H309" s="72"/>
      <c r="I309" s="72"/>
      <c r="J309" s="72"/>
      <c r="K309" s="72"/>
      <c r="L309" s="72"/>
      <c r="M309" s="72"/>
      <c r="N309" s="72"/>
      <c r="O309" s="72"/>
      <c r="P309" s="72"/>
    </row>
    <row r="310" spans="1:16" ht="11.25" customHeight="1" x14ac:dyDescent="0.2">
      <c r="A310" s="122"/>
      <c r="B310" s="123"/>
      <c r="C310" s="84"/>
      <c r="D310" s="124"/>
      <c r="E310" s="72"/>
      <c r="F310" s="72"/>
      <c r="G310" s="72"/>
      <c r="H310" s="72"/>
      <c r="I310" s="72"/>
      <c r="J310" s="72"/>
      <c r="K310" s="72"/>
      <c r="L310" s="72"/>
      <c r="M310" s="72"/>
      <c r="N310" s="72"/>
      <c r="O310" s="72"/>
      <c r="P310" s="72"/>
    </row>
    <row r="311" spans="1:16" ht="11.25" customHeight="1" x14ac:dyDescent="0.2">
      <c r="A311" s="122"/>
      <c r="B311" s="123"/>
      <c r="C311" s="84"/>
      <c r="D311" s="124"/>
      <c r="E311" s="72"/>
      <c r="F311" s="72"/>
      <c r="G311" s="72"/>
      <c r="H311" s="72"/>
      <c r="I311" s="72"/>
      <c r="J311" s="72"/>
      <c r="K311" s="72"/>
      <c r="L311" s="72"/>
      <c r="M311" s="72"/>
      <c r="N311" s="72"/>
      <c r="O311" s="72"/>
      <c r="P311" s="72"/>
    </row>
    <row r="312" spans="1:16" ht="11.25" customHeight="1" x14ac:dyDescent="0.2">
      <c r="A312" s="122"/>
      <c r="B312" s="123"/>
      <c r="C312" s="84"/>
      <c r="D312" s="124"/>
      <c r="E312" s="72"/>
      <c r="F312" s="72"/>
      <c r="G312" s="72"/>
      <c r="H312" s="72"/>
      <c r="I312" s="72"/>
      <c r="J312" s="72"/>
      <c r="K312" s="72"/>
      <c r="L312" s="72"/>
      <c r="M312" s="72"/>
      <c r="N312" s="72"/>
      <c r="O312" s="72"/>
      <c r="P312" s="72"/>
    </row>
    <row r="313" spans="1:16" ht="11.25" customHeight="1" x14ac:dyDescent="0.2">
      <c r="A313" s="122"/>
      <c r="B313" s="123"/>
      <c r="C313" s="84"/>
      <c r="D313" s="124"/>
      <c r="E313" s="72"/>
      <c r="F313" s="72"/>
      <c r="G313" s="72"/>
      <c r="H313" s="72"/>
      <c r="I313" s="72"/>
      <c r="J313" s="72"/>
      <c r="K313" s="72"/>
      <c r="L313" s="72"/>
      <c r="M313" s="72"/>
      <c r="N313" s="72"/>
      <c r="O313" s="72"/>
      <c r="P313" s="72"/>
    </row>
    <row r="314" spans="1:16" ht="11.25" customHeight="1" x14ac:dyDescent="0.2">
      <c r="A314" s="122"/>
      <c r="B314" s="123"/>
      <c r="C314" s="84"/>
      <c r="D314" s="124"/>
      <c r="E314" s="72"/>
      <c r="F314" s="72"/>
      <c r="G314" s="72"/>
      <c r="H314" s="72"/>
      <c r="I314" s="72"/>
      <c r="J314" s="72"/>
      <c r="K314" s="72"/>
      <c r="L314" s="72"/>
      <c r="M314" s="72"/>
      <c r="N314" s="72"/>
      <c r="O314" s="72"/>
      <c r="P314" s="72"/>
    </row>
    <row r="315" spans="1:16" ht="11.25" customHeight="1" x14ac:dyDescent="0.2">
      <c r="A315" s="122"/>
      <c r="B315" s="123"/>
      <c r="C315" s="84"/>
      <c r="D315" s="124"/>
      <c r="E315" s="72"/>
      <c r="F315" s="72"/>
      <c r="G315" s="72"/>
      <c r="H315" s="72"/>
      <c r="I315" s="72"/>
      <c r="J315" s="72"/>
      <c r="K315" s="72"/>
      <c r="L315" s="72"/>
      <c r="M315" s="72"/>
      <c r="N315" s="72"/>
      <c r="O315" s="72"/>
      <c r="P315" s="72"/>
    </row>
    <row r="316" spans="1:16" ht="11.25" customHeight="1" x14ac:dyDescent="0.2">
      <c r="A316" s="122"/>
      <c r="B316" s="123"/>
      <c r="C316" s="84"/>
      <c r="D316" s="124"/>
      <c r="E316" s="72"/>
      <c r="F316" s="72"/>
      <c r="G316" s="72"/>
      <c r="H316" s="72"/>
      <c r="I316" s="72"/>
      <c r="J316" s="72"/>
      <c r="K316" s="72"/>
      <c r="L316" s="72"/>
      <c r="M316" s="72"/>
      <c r="N316" s="72"/>
      <c r="O316" s="72"/>
      <c r="P316" s="72"/>
    </row>
    <row r="317" spans="1:16" ht="11.25" customHeight="1" x14ac:dyDescent="0.2">
      <c r="A317" s="122"/>
      <c r="B317" s="123"/>
      <c r="C317" s="84"/>
      <c r="D317" s="124"/>
      <c r="E317" s="72"/>
      <c r="F317" s="72"/>
      <c r="G317" s="72"/>
      <c r="H317" s="72"/>
      <c r="I317" s="72"/>
      <c r="J317" s="72"/>
      <c r="K317" s="72"/>
      <c r="L317" s="72"/>
      <c r="M317" s="72"/>
      <c r="N317" s="72"/>
      <c r="O317" s="72"/>
      <c r="P317" s="72"/>
    </row>
    <row r="318" spans="1:16" ht="11.25" customHeight="1" x14ac:dyDescent="0.2">
      <c r="A318" s="122"/>
      <c r="B318" s="123"/>
      <c r="C318" s="84"/>
      <c r="D318" s="124"/>
      <c r="E318" s="72"/>
      <c r="F318" s="72"/>
      <c r="G318" s="72"/>
      <c r="H318" s="72"/>
      <c r="I318" s="72"/>
      <c r="J318" s="72"/>
      <c r="K318" s="72"/>
      <c r="L318" s="72"/>
      <c r="M318" s="72"/>
      <c r="N318" s="72"/>
      <c r="O318" s="72"/>
      <c r="P318" s="72"/>
    </row>
    <row r="319" spans="1:16" ht="11.25" customHeight="1"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8">
        <f>IF(AND(C1429=0,D1429),1,0)</f>
        <v>1</v>
      </c>
      <c r="L1429" s="48">
        <f>IF(C1429&lt;&gt;0,1,0)</f>
        <v>0</v>
      </c>
    </row>
    <row r="1430" spans="10:12" ht="15" customHeight="1" x14ac:dyDescent="0.2">
      <c r="J1430" s="49" t="s">
        <v>3299</v>
      </c>
    </row>
    <row r="1431" spans="10:12" ht="15.75" customHeight="1" x14ac:dyDescent="0.2"/>
    <row r="1432" spans="10:12" ht="15" customHeight="1" x14ac:dyDescent="0.2">
      <c r="K1432" s="48">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2023-07-10T05:33:16Z</cp:lastPrinted>
  <dcterms:created xsi:type="dcterms:W3CDTF">2022-04-01T05:14:30Z</dcterms:created>
  <dcterms:modified xsi:type="dcterms:W3CDTF">2023-07-10T06:04:45Z</dcterms:modified>
</cp:coreProperties>
</file>